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Resource Allocation\JRAM 2021adj &amp; 2122 forecasts\CFF 2122fcast\"/>
    </mc:Choice>
  </mc:AlternateContent>
  <xr:revisionPtr revIDLastSave="0" documentId="13_ncr:1_{4585C30E-0997-47DB-B71D-582815C944E2}" xr6:coauthVersionLast="46" xr6:coauthVersionMax="46" xr10:uidLastSave="{00000000-0000-0000-0000-000000000000}"/>
  <bookViews>
    <workbookView xWindow="-109" yWindow="-109" windowWidth="26301" windowHeight="14305" xr2:uid="{00000000-000D-0000-FFFF-FFFF00000000}"/>
  </bookViews>
  <sheets>
    <sheet name="CFF rates of resource" sheetId="1" r:id="rId1"/>
    <sheet name="Theology exceptions" sheetId="2" r:id="rId2"/>
    <sheet name="Calculator" sheetId="3" state="hidden" r:id="rId3"/>
  </sheets>
  <calcPr calcId="191029" calcMode="manual"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15" i="1" l="1"/>
  <c r="BB15" i="1"/>
  <c r="AX15" i="1"/>
  <c r="AX30" i="1"/>
  <c r="AX28" i="1"/>
  <c r="AX29" i="1"/>
  <c r="AX23" i="1"/>
  <c r="AX22" i="1"/>
  <c r="N17" i="2"/>
  <c r="AV30" i="1"/>
  <c r="AV28" i="1"/>
  <c r="AT29" i="1"/>
  <c r="AT27" i="1"/>
  <c r="AT23" i="1"/>
  <c r="AT22" i="1"/>
  <c r="AT15" i="1"/>
  <c r="AR29" i="1"/>
  <c r="AR27" i="1"/>
  <c r="AR23" i="1"/>
  <c r="AR22" i="1"/>
  <c r="AR15" i="1"/>
  <c r="M17" i="2"/>
  <c r="AV29" i="1"/>
  <c r="AV23" i="1"/>
  <c r="AV22" i="1"/>
  <c r="AV15" i="1"/>
  <c r="D32" i="3"/>
  <c r="D31" i="3"/>
  <c r="D30" i="3"/>
  <c r="D29" i="3"/>
  <c r="D28" i="3"/>
  <c r="D27" i="3"/>
  <c r="D18" i="3"/>
  <c r="D19" i="3"/>
  <c r="D20" i="3"/>
  <c r="D21" i="3"/>
  <c r="D22" i="3"/>
  <c r="D23" i="3"/>
  <c r="D24" i="3"/>
  <c r="D17" i="3"/>
  <c r="D14" i="3"/>
  <c r="D13" i="3"/>
  <c r="D15" i="3"/>
  <c r="D25" i="3"/>
  <c r="D33" i="3"/>
  <c r="D34" i="3"/>
  <c r="B15" i="3"/>
  <c r="B25" i="3"/>
  <c r="B33" i="3"/>
  <c r="B34" i="3"/>
  <c r="E17" i="1"/>
  <c r="E27" i="1"/>
  <c r="E28" i="1"/>
  <c r="E32" i="1"/>
  <c r="F32" i="1"/>
  <c r="E34" i="1"/>
  <c r="F34" i="1"/>
  <c r="E35" i="1"/>
  <c r="F35" i="1"/>
  <c r="E36" i="1"/>
  <c r="F36" i="1"/>
  <c r="E37" i="1"/>
  <c r="F37" i="1"/>
  <c r="E38" i="1"/>
  <c r="F38" i="1"/>
  <c r="E39" i="1"/>
  <c r="F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Catherine Whalley</author>
  </authors>
  <commentList>
    <comment ref="N11" authorId="0" shapeId="0" xr:uid="{00000000-0006-0000-0000-000001000000}">
      <text>
        <r>
          <rPr>
            <b/>
            <sz val="8"/>
            <color indexed="81"/>
            <rFont val="Tahoma"/>
            <family val="2"/>
          </rPr>
          <t>Catherine Whalley:</t>
        </r>
        <r>
          <rPr>
            <sz val="8"/>
            <color indexed="81"/>
            <rFont val="Tahoma"/>
            <family val="2"/>
          </rPr>
          <t xml:space="preserve">
NB baseline set at £2117 so even mixed colleges get a premium now</t>
        </r>
      </text>
    </comment>
    <comment ref="O11" authorId="0" shapeId="0" xr:uid="{00000000-0006-0000-0000-000002000000}">
      <text>
        <r>
          <rPr>
            <b/>
            <sz val="8"/>
            <color indexed="81"/>
            <rFont val="Tahoma"/>
            <family val="2"/>
          </rPr>
          <t>Catherine Whalley:</t>
        </r>
        <r>
          <rPr>
            <sz val="8"/>
            <color indexed="81"/>
            <rFont val="Tahoma"/>
            <family val="2"/>
          </rPr>
          <t xml:space="preserve">
NB baseline set at £2117 so even mixed colleges get a premium now</t>
        </r>
      </text>
    </comment>
    <comment ref="Q11" authorId="0" shapeId="0" xr:uid="{00000000-0006-0000-0000-000003000000}">
      <text>
        <r>
          <rPr>
            <b/>
            <sz val="8"/>
            <color indexed="81"/>
            <rFont val="Tahoma"/>
            <family val="2"/>
          </rPr>
          <t>Jo Gay:</t>
        </r>
        <r>
          <rPr>
            <sz val="8"/>
            <color indexed="81"/>
            <rFont val="Tahoma"/>
            <family val="2"/>
          </rPr>
          <t xml:space="preserve">
NB baseline set at £2,312 so all colleges get a premium now</t>
        </r>
      </text>
    </comment>
    <comment ref="N22" authorId="0" shapeId="0" xr:uid="{00000000-0006-0000-0000-000004000000}">
      <text>
        <r>
          <rPr>
            <b/>
            <sz val="8"/>
            <color indexed="81"/>
            <rFont val="Tahoma"/>
            <family val="2"/>
          </rPr>
          <t>Catherine Whalley:</t>
        </r>
        <r>
          <rPr>
            <sz val="8"/>
            <color indexed="81"/>
            <rFont val="Tahoma"/>
            <family val="2"/>
          </rPr>
          <t xml:space="preserve">
Rate lower than previously due to abolition of ELQ University fee levels for 2011/12.  Amendment agreed to JRAM formulae for 1112iya to remove this anomaly.
</t>
        </r>
      </text>
    </comment>
    <comment ref="N29" authorId="0" shapeId="0" xr:uid="{00000000-0006-0000-0000-000005000000}">
      <text>
        <r>
          <rPr>
            <b/>
            <sz val="8"/>
            <color indexed="81"/>
            <rFont val="Tahoma"/>
            <family val="2"/>
          </rPr>
          <t>Catherine Whalley:</t>
        </r>
        <r>
          <rPr>
            <sz val="8"/>
            <color indexed="81"/>
            <rFont val="Tahoma"/>
            <family val="2"/>
          </rPr>
          <t xml:space="preserve">
Rate lower than previously due to abolition of ELQ University fee levels for 2011/12.  Amendment agreed to JRAM formulae for 1112iya to remove this anomaly.
</t>
        </r>
      </text>
    </comment>
  </commentList>
</comments>
</file>

<file path=xl/sharedStrings.xml><?xml version="1.0" encoding="utf-8"?>
<sst xmlns="http://schemas.openxmlformats.org/spreadsheetml/2006/main" count="486" uniqueCount="325">
  <si>
    <t>Timeseries of units of resource in the Collegiate Funding Formula</t>
  </si>
  <si>
    <t>Type of student</t>
  </si>
  <si>
    <t>notes</t>
  </si>
  <si>
    <t>0809i</t>
  </si>
  <si>
    <t>0809iya</t>
  </si>
  <si>
    <t>0910i</t>
  </si>
  <si>
    <t>Overseas UG</t>
  </si>
  <si>
    <t>includes Islands UGs</t>
  </si>
  <si>
    <t>Islands PGT on 'normal' PGT course</t>
  </si>
  <si>
    <t>Overseas PGT on 'normal' PGT course</t>
  </si>
  <si>
    <t xml:space="preserve">£ per weighted FTE </t>
  </si>
  <si>
    <t>na</t>
  </si>
  <si>
    <t>HEU PGT on PGCE</t>
  </si>
  <si>
    <t>HEU PGT on MBA</t>
  </si>
  <si>
    <t>Overseas PGT on MBA</t>
  </si>
  <si>
    <t>Overseas PGT on PGCE</t>
  </si>
  <si>
    <t>other comments</t>
  </si>
  <si>
    <t>Units of resource in the CFF:</t>
  </si>
  <si>
    <t>This figure includes the impact of the higher college fee level for MBA students</t>
  </si>
  <si>
    <t xml:space="preserve">0910iya </t>
  </si>
  <si>
    <t>1011i</t>
  </si>
  <si>
    <t>1011iya</t>
  </si>
  <si>
    <t>HEU PGR - FT student</t>
  </si>
  <si>
    <t>HEU PGR - PT student</t>
  </si>
  <si>
    <t>All amounts here are based on colleges that charge the basic assumed level of College fee. Where a college charges a higher or lower PG College fee than most other colleges</t>
  </si>
  <si>
    <t>PGT and PGR basic assumed college fee</t>
  </si>
  <si>
    <t xml:space="preserve">the amounts in this table would be different. In almost cases, simply add or subtract the difference in fee level to/from these figures. </t>
  </si>
  <si>
    <t>Dealing with instances where the college charges an different PG college fee:</t>
  </si>
  <si>
    <t>Overseas PGR - PT student</t>
  </si>
  <si>
    <t>Islands PGR - FT student</t>
  </si>
  <si>
    <t>Overseas PGR - FT student</t>
  </si>
  <si>
    <t>Fee-paying, including CFF transfer.</t>
  </si>
  <si>
    <t>Overseas PGR - staff member</t>
  </si>
  <si>
    <t>HEU PGR - staff member</t>
  </si>
  <si>
    <r>
      <t xml:space="preserve">PER HEAD. </t>
    </r>
    <r>
      <rPr>
        <sz val="8"/>
        <color indexed="8"/>
        <rFont val="Arial"/>
        <family val="2"/>
      </rPr>
      <t>Fee-paying, including CFF transfer.</t>
    </r>
  </si>
  <si>
    <t xml:space="preserve">This sheet presents rates per FTE/per head but readers are asked to note that the way the JRAM (which is where all the PGT and PGR figures come from, and from which the UG figures flow indirectly) works means that the rates per FTE/per head are an end product not a starting point. </t>
  </si>
  <si>
    <t xml:space="preserve">1112i </t>
  </si>
  <si>
    <t>1112i</t>
  </si>
  <si>
    <r>
      <t>£3398 + £632 + £150 =</t>
    </r>
    <r>
      <rPr>
        <b/>
        <sz val="10"/>
        <rFont val="Arial"/>
        <family val="2"/>
      </rPr>
      <t xml:space="preserve"> £4180</t>
    </r>
  </si>
  <si>
    <r>
      <t>£3319 + £632 + £150 =</t>
    </r>
    <r>
      <rPr>
        <b/>
        <sz val="10"/>
        <rFont val="Arial"/>
        <family val="2"/>
      </rPr>
      <t xml:space="preserve"> £4101</t>
    </r>
  </si>
  <si>
    <r>
      <t xml:space="preserve">£1847 + £164 = </t>
    </r>
    <r>
      <rPr>
        <b/>
        <sz val="10"/>
        <rFont val="Arial"/>
        <family val="2"/>
      </rPr>
      <t>£2011</t>
    </r>
  </si>
  <si>
    <t>£1270 + £164/2 = £1352</t>
  </si>
  <si>
    <t>£1076 + £164 = £1240</t>
  </si>
  <si>
    <r>
      <t xml:space="preserve">£2748 + £164 = </t>
    </r>
    <r>
      <rPr>
        <b/>
        <sz val="10"/>
        <rFont val="Arial"/>
        <family val="2"/>
      </rPr>
      <t>£2912</t>
    </r>
  </si>
  <si>
    <r>
      <t xml:space="preserve">£2748/2 + £164/2 = </t>
    </r>
    <r>
      <rPr>
        <b/>
        <sz val="10"/>
        <rFont val="Arial"/>
        <family val="2"/>
      </rPr>
      <t>£1456</t>
    </r>
  </si>
  <si>
    <r>
      <t xml:space="preserve">£1781 + £164 = </t>
    </r>
    <r>
      <rPr>
        <b/>
        <sz val="10"/>
        <rFont val="Arial"/>
        <family val="2"/>
      </rPr>
      <t>£1945</t>
    </r>
  </si>
  <si>
    <t>£1207 + £164/2 = £1289</t>
  </si>
  <si>
    <t>£1746 + £164/2 = £1828</t>
  </si>
  <si>
    <r>
      <t xml:space="preserve">£2748 + £164/2 = </t>
    </r>
    <r>
      <rPr>
        <b/>
        <sz val="10"/>
        <rFont val="Arial"/>
        <family val="2"/>
      </rPr>
      <t>£2830</t>
    </r>
  </si>
  <si>
    <r>
      <t xml:space="preserve">£1836 + £164 = </t>
    </r>
    <r>
      <rPr>
        <b/>
        <sz val="10"/>
        <rFont val="Arial"/>
        <family val="2"/>
      </rPr>
      <t>£2000</t>
    </r>
  </si>
  <si>
    <t>£1247 + £164/2 = £1329</t>
  </si>
  <si>
    <t>£1799 + £164/2 = £1881</t>
  </si>
  <si>
    <t>£1104 + £164 = £1268</t>
  </si>
  <si>
    <r>
      <t xml:space="preserve">£2844 + £164 = </t>
    </r>
    <r>
      <rPr>
        <b/>
        <sz val="10"/>
        <rFont val="Arial"/>
        <family val="2"/>
      </rPr>
      <t>£3008</t>
    </r>
  </si>
  <si>
    <r>
      <t xml:space="preserve">£2844 + £164/2 = </t>
    </r>
    <r>
      <rPr>
        <b/>
        <sz val="10"/>
        <rFont val="Arial"/>
        <family val="2"/>
      </rPr>
      <t>£2926</t>
    </r>
  </si>
  <si>
    <r>
      <t xml:space="preserve">£1790 + £164 = </t>
    </r>
    <r>
      <rPr>
        <b/>
        <sz val="10"/>
        <rFont val="Arial"/>
        <family val="2"/>
      </rPr>
      <t>£1954</t>
    </r>
  </si>
  <si>
    <t>£1205 + £164/2 = £1287</t>
  </si>
  <si>
    <t>£1756 + £164/2 = £1838</t>
  </si>
  <si>
    <t>£1100 + £164 = £1264</t>
  </si>
  <si>
    <r>
      <t xml:space="preserve">£2847 + £164 = </t>
    </r>
    <r>
      <rPr>
        <b/>
        <sz val="10"/>
        <rFont val="Arial"/>
        <family val="2"/>
      </rPr>
      <t>£3011</t>
    </r>
  </si>
  <si>
    <r>
      <t xml:space="preserve">£2847 + £164/2 = </t>
    </r>
    <r>
      <rPr>
        <b/>
        <sz val="10"/>
        <rFont val="Arial"/>
        <family val="2"/>
      </rPr>
      <t>£2929</t>
    </r>
  </si>
  <si>
    <r>
      <t>£3090 + £592 + £75 + £80 =</t>
    </r>
    <r>
      <rPr>
        <b/>
        <sz val="10"/>
        <rFont val="Arial"/>
        <family val="2"/>
      </rPr>
      <t xml:space="preserve"> £3837</t>
    </r>
  </si>
  <si>
    <r>
      <t>£3171 + £601 + £75 + £80 =</t>
    </r>
    <r>
      <rPr>
        <b/>
        <sz val="10"/>
        <rFont val="Arial"/>
        <family val="2"/>
      </rPr>
      <t xml:space="preserve"> £3927</t>
    </r>
  </si>
  <si>
    <r>
      <t xml:space="preserve">£2844/2 + £164/2 = </t>
    </r>
    <r>
      <rPr>
        <b/>
        <sz val="10"/>
        <rFont val="Arial"/>
        <family val="2"/>
      </rPr>
      <t>£1504</t>
    </r>
  </si>
  <si>
    <r>
      <t xml:space="preserve">£2847/2 + £164/2 = </t>
    </r>
    <r>
      <rPr>
        <b/>
        <sz val="10"/>
        <rFont val="Arial"/>
        <family val="2"/>
      </rPr>
      <t>£1506</t>
    </r>
  </si>
  <si>
    <r>
      <t xml:space="preserve">£3032 + £553 + £80 = </t>
    </r>
    <r>
      <rPr>
        <b/>
        <sz val="10"/>
        <rFont val="Arial"/>
        <family val="2"/>
      </rPr>
      <t>£3666</t>
    </r>
  </si>
  <si>
    <r>
      <t xml:space="preserve">£1886 + £164 = </t>
    </r>
    <r>
      <rPr>
        <b/>
        <sz val="10"/>
        <rFont val="Arial"/>
        <family val="2"/>
      </rPr>
      <t>£2050</t>
    </r>
  </si>
  <si>
    <t>£1204 + £164 = £1368</t>
  </si>
  <si>
    <r>
      <t xml:space="preserve">£3037+ £164 = </t>
    </r>
    <r>
      <rPr>
        <b/>
        <sz val="10"/>
        <rFont val="Arial"/>
        <family val="2"/>
      </rPr>
      <t>£3201</t>
    </r>
  </si>
  <si>
    <t>£1250 + £164/2 = £1332</t>
  </si>
  <si>
    <r>
      <t xml:space="preserve">£3037/2 + £164/2 = </t>
    </r>
    <r>
      <rPr>
        <b/>
        <sz val="10"/>
        <rFont val="Arial"/>
        <family val="2"/>
      </rPr>
      <t>£1601</t>
    </r>
  </si>
  <si>
    <t>£1852 + £164/2 = £1934</t>
  </si>
  <si>
    <r>
      <t xml:space="preserve">£3037+ £164/2 = </t>
    </r>
    <r>
      <rPr>
        <b/>
        <sz val="10"/>
        <rFont val="Arial"/>
        <family val="2"/>
      </rPr>
      <t>£3119</t>
    </r>
  </si>
  <si>
    <t>1112iya</t>
  </si>
  <si>
    <r>
      <t xml:space="preserve">£3032 + £554 + £80 = </t>
    </r>
    <r>
      <rPr>
        <b/>
        <sz val="10"/>
        <rFont val="Arial"/>
        <family val="2"/>
      </rPr>
      <t>£3666</t>
    </r>
  </si>
  <si>
    <t>£1922 + £164 = £2086</t>
  </si>
  <si>
    <r>
      <t xml:space="preserve">£1922 + £164 = </t>
    </r>
    <r>
      <rPr>
        <b/>
        <sz val="10"/>
        <rFont val="Arial"/>
        <family val="2"/>
      </rPr>
      <t>£2086</t>
    </r>
  </si>
  <si>
    <t>£1075 + £164/2 = £1157</t>
  </si>
  <si>
    <t>£1251 + £164 = £1414</t>
  </si>
  <si>
    <r>
      <t>£3084 + £164 =</t>
    </r>
    <r>
      <rPr>
        <b/>
        <sz val="10"/>
        <rFont val="Arial"/>
        <family val="2"/>
      </rPr>
      <t xml:space="preserve"> £3248</t>
    </r>
  </si>
  <si>
    <r>
      <t xml:space="preserve">£3084/2 + £164/2 = </t>
    </r>
    <r>
      <rPr>
        <b/>
        <sz val="10"/>
        <rFont val="Arial"/>
        <family val="2"/>
      </rPr>
      <t>£1624</t>
    </r>
  </si>
  <si>
    <t>Change of treatment of Staff PGRs in 1112iya to reflect amended treatment in funding returns. Staff PGRs (where FT) now look like other FT students.</t>
  </si>
  <si>
    <t>comments re 1314i</t>
  </si>
  <si>
    <r>
      <t xml:space="preserve">HEU UG </t>
    </r>
    <r>
      <rPr>
        <i/>
        <sz val="10"/>
        <color indexed="8"/>
        <rFont val="Arial"/>
        <family val="2"/>
      </rPr>
      <t>(NB from 1213i this pot includes new-regime ELQs too)</t>
    </r>
  </si>
  <si>
    <r>
      <t xml:space="preserve">HEU ELQ UG </t>
    </r>
    <r>
      <rPr>
        <i/>
        <sz val="10"/>
        <color indexed="8"/>
        <rFont val="Arial"/>
        <family val="2"/>
      </rPr>
      <t>(NB from 1213i onwards this pot only includes old-regime ELQ students)</t>
    </r>
  </si>
  <si>
    <t>HEU ELQ PGT on 'normal' PGT course</t>
  </si>
  <si>
    <t>1314i</t>
  </si>
  <si>
    <r>
      <t xml:space="preserve">£4,028 + £407 = </t>
    </r>
    <r>
      <rPr>
        <b/>
        <sz val="10"/>
        <rFont val="Arial"/>
        <family val="2"/>
      </rPr>
      <t xml:space="preserve">£4,435
</t>
    </r>
    <r>
      <rPr>
        <sz val="8"/>
        <rFont val="Arial"/>
        <family val="2"/>
      </rPr>
      <t>NB this is before the ICM bursary contribution of</t>
    </r>
    <r>
      <rPr>
        <b/>
        <sz val="10"/>
        <rFont val="Arial"/>
        <family val="2"/>
      </rPr>
      <t xml:space="preserve"> £318 </t>
    </r>
    <r>
      <rPr>
        <sz val="8"/>
        <rFont val="Arial"/>
        <family val="2"/>
      </rPr>
      <t>is subtracted</t>
    </r>
  </si>
  <si>
    <r>
      <t xml:space="preserve">£1,734
</t>
    </r>
    <r>
      <rPr>
        <sz val="8"/>
        <rFont val="Arial"/>
        <family val="2"/>
      </rPr>
      <t xml:space="preserve">NB this is before the ICM bursary contribution of £318 * 0.5 = </t>
    </r>
    <r>
      <rPr>
        <sz val="10"/>
        <rFont val="Arial"/>
        <family val="2"/>
      </rPr>
      <t xml:space="preserve">£159 </t>
    </r>
    <r>
      <rPr>
        <sz val="8"/>
        <rFont val="Arial"/>
        <family val="2"/>
      </rPr>
      <t>is subtracted</t>
    </r>
  </si>
  <si>
    <t>Reducing gradually as MBA college fee premium reduces (this is being brought gradually back to the standard level)</t>
  </si>
  <si>
    <r>
      <t xml:space="preserve">£2,294 + £264 
= </t>
    </r>
    <r>
      <rPr>
        <b/>
        <sz val="10"/>
        <rFont val="Arial"/>
        <family val="2"/>
      </rPr>
      <t>£2,558</t>
    </r>
  </si>
  <si>
    <t>£1,274 + £264/2 
= £1,406</t>
  </si>
  <si>
    <t>£1,548 + £264 
= £1,812</t>
  </si>
  <si>
    <r>
      <t xml:space="preserve">£3,581 + £264 
= </t>
    </r>
    <r>
      <rPr>
        <b/>
        <sz val="10"/>
        <rFont val="Arial"/>
        <family val="2"/>
      </rPr>
      <t>£3,845</t>
    </r>
  </si>
  <si>
    <t>£1,791 + £264/2 
= £1,923</t>
  </si>
  <si>
    <t>1314iya</t>
  </si>
  <si>
    <r>
      <t xml:space="preserve">£4,028 + £404 = </t>
    </r>
    <r>
      <rPr>
        <b/>
        <sz val="10"/>
        <rFont val="Arial"/>
        <family val="2"/>
      </rPr>
      <t xml:space="preserve">£4,432
</t>
    </r>
    <r>
      <rPr>
        <sz val="8"/>
        <rFont val="Arial"/>
        <family val="2"/>
      </rPr>
      <t>NB this is before the ICM bursary contribution of</t>
    </r>
    <r>
      <rPr>
        <b/>
        <sz val="10"/>
        <rFont val="Arial"/>
        <family val="2"/>
      </rPr>
      <t xml:space="preserve"> £315 </t>
    </r>
    <r>
      <rPr>
        <sz val="8"/>
        <rFont val="Arial"/>
        <family val="2"/>
      </rPr>
      <t>is subtracted</t>
    </r>
  </si>
  <si>
    <r>
      <t xml:space="preserve">£1,731
</t>
    </r>
    <r>
      <rPr>
        <sz val="8"/>
        <rFont val="Arial"/>
        <family val="2"/>
      </rPr>
      <t xml:space="preserve">NB this is before the ICM bursary contribution of £315 * 0.5 = </t>
    </r>
    <r>
      <rPr>
        <sz val="10"/>
        <rFont val="Arial"/>
        <family val="2"/>
      </rPr>
      <t xml:space="preserve">£158 </t>
    </r>
    <r>
      <rPr>
        <sz val="8"/>
        <rFont val="Arial"/>
        <family val="2"/>
      </rPr>
      <t>is subtracted</t>
    </r>
  </si>
  <si>
    <r>
      <t xml:space="preserve">£2,268 + £264 
= </t>
    </r>
    <r>
      <rPr>
        <b/>
        <sz val="10"/>
        <rFont val="Arial"/>
        <family val="2"/>
      </rPr>
      <t>£2,532</t>
    </r>
  </si>
  <si>
    <t>£1,257 + £264/2 
= £1,389</t>
  </si>
  <si>
    <t>1415i</t>
  </si>
  <si>
    <t>1415iya</t>
  </si>
  <si>
    <t>comments 1415</t>
  </si>
  <si>
    <t>no old regime ELQs forecast</t>
  </si>
  <si>
    <t>Calculation for QR Transfer Tax was changed for 1415i, setting a fixed percentage of QR (minus SSE and PGCE tax) that should be transferred in total at UG level</t>
  </si>
  <si>
    <r>
      <t xml:space="preserve">£1,730 
</t>
    </r>
    <r>
      <rPr>
        <sz val="8"/>
        <rFont val="Arial"/>
        <family val="2"/>
      </rPr>
      <t xml:space="preserve">NB this is before the ICM bursary contribution of £337 * 0.5 = </t>
    </r>
    <r>
      <rPr>
        <sz val="10"/>
        <rFont val="Arial"/>
        <family val="2"/>
      </rPr>
      <t>£169</t>
    </r>
    <r>
      <rPr>
        <sz val="8"/>
        <rFont val="Arial"/>
        <family val="2"/>
      </rPr>
      <t xml:space="preserve"> is subtracted</t>
    </r>
  </si>
  <si>
    <t>no OS on PGCE forecast: figure calculated manually: 20% of Uni fee (the rules show that College fee is set to 0 for all PGCE students).</t>
  </si>
  <si>
    <r>
      <t xml:space="preserve">£4,155 + £265 = </t>
    </r>
    <r>
      <rPr>
        <b/>
        <sz val="10"/>
        <rFont val="Arial"/>
        <family val="2"/>
      </rPr>
      <t>£4,420</t>
    </r>
    <r>
      <rPr>
        <sz val="10"/>
        <rFont val="Arial"/>
        <family val="2"/>
      </rPr>
      <t xml:space="preserve"> </t>
    </r>
    <r>
      <rPr>
        <sz val="8"/>
        <rFont val="Arial"/>
        <family val="2"/>
      </rPr>
      <t xml:space="preserve">NB this is before the ICM bursary contribution of  </t>
    </r>
    <r>
      <rPr>
        <b/>
        <sz val="10"/>
        <rFont val="Arial"/>
        <family val="2"/>
      </rPr>
      <t>£337</t>
    </r>
    <r>
      <rPr>
        <sz val="8"/>
        <rFont val="Arial"/>
        <family val="2"/>
      </rPr>
      <t xml:space="preserve"> Is subtracted</t>
    </r>
  </si>
  <si>
    <t>PGT</t>
  </si>
  <si>
    <r>
      <t xml:space="preserve">£5,734 + £265 = </t>
    </r>
    <r>
      <rPr>
        <b/>
        <sz val="10"/>
        <rFont val="Arial"/>
        <family val="2"/>
      </rPr>
      <t>£5,999</t>
    </r>
  </si>
  <si>
    <r>
      <t xml:space="preserve">£6,768 + £265 = </t>
    </r>
    <r>
      <rPr>
        <b/>
        <sz val="10"/>
        <rFont val="Arial"/>
        <family val="2"/>
      </rPr>
      <t>£7,033</t>
    </r>
  </si>
  <si>
    <t>UG</t>
  </si>
  <si>
    <t>Type of Student</t>
  </si>
  <si>
    <t>Timeseries of units of resource in the Collegiate Funding Formula (II)</t>
  </si>
  <si>
    <t>HEU ELQ on MBA</t>
  </si>
  <si>
    <t>There are no students in this category in 1415i.</t>
  </si>
  <si>
    <t>Islands PGT treatment was changed in 1213iya to match ELQs</t>
  </si>
  <si>
    <t>see above</t>
  </si>
  <si>
    <r>
      <t xml:space="preserve">£2,320 + £263 
= </t>
    </r>
    <r>
      <rPr>
        <b/>
        <sz val="10"/>
        <color indexed="8"/>
        <rFont val="Arial"/>
        <family val="2"/>
      </rPr>
      <t>£2,583</t>
    </r>
  </si>
  <si>
    <t>£1,598 + £263 
= £1,861</t>
  </si>
  <si>
    <r>
      <t xml:space="preserve">£3,725 + £263 
= </t>
    </r>
    <r>
      <rPr>
        <b/>
        <sz val="10"/>
        <color indexed="8"/>
        <rFont val="Arial"/>
        <family val="2"/>
      </rPr>
      <t>£3,988</t>
    </r>
  </si>
  <si>
    <t>£1,862 + £263/2 
= £1994</t>
  </si>
  <si>
    <t>including CFF transfer</t>
  </si>
  <si>
    <r>
      <t xml:space="preserve">£6,750 + £265 = </t>
    </r>
    <r>
      <rPr>
        <b/>
        <sz val="10"/>
        <rFont val="Arial"/>
        <family val="2"/>
      </rPr>
      <t>£7,015</t>
    </r>
  </si>
  <si>
    <r>
      <t xml:space="preserve">£5,793 + £265 = </t>
    </r>
    <r>
      <rPr>
        <b/>
        <sz val="10"/>
        <rFont val="Arial"/>
        <family val="2"/>
      </rPr>
      <t>£6,058</t>
    </r>
  </si>
  <si>
    <t>Overseas on BTh, UG Cert in Theology  &amp; UG CDTPS</t>
  </si>
  <si>
    <t>Still fee-paying but no longer in receipt of HEFCE funding</t>
  </si>
  <si>
    <r>
      <t xml:space="preserve">£1,598 + £263 
= </t>
    </r>
    <r>
      <rPr>
        <b/>
        <sz val="10"/>
        <color indexed="8"/>
        <rFont val="Arial"/>
        <family val="2"/>
      </rPr>
      <t>£1,861</t>
    </r>
  </si>
  <si>
    <t>HEU PGR - FT student in year 4 of 4-year course</t>
  </si>
  <si>
    <t>Students on most CDT courses pay fees for four years but are only eligible for HEFCE grant support for the first three years.</t>
  </si>
  <si>
    <t>Islands students do not receive HEFCE grant funding but pay the same fees as HEU students.</t>
  </si>
  <si>
    <t>HEU-ELQ (new-regime) on BTh &amp; UG Cert in Theology</t>
  </si>
  <si>
    <t>HEU-ELQ (new-regime) on UG CDTPS</t>
  </si>
  <si>
    <t>This flat rate does not apply for BTh and CDTPS students, and co-funded students, for whom JRAM amounts flow through the CFF unchanged.</t>
  </si>
  <si>
    <t>This flat rate does not apply for BTh and CDTPS students for whom JRAM amounts flow through the CFF unchanged.</t>
  </si>
  <si>
    <r>
      <t xml:space="preserve">HEU UG </t>
    </r>
    <r>
      <rPr>
        <i/>
        <sz val="10"/>
        <color indexed="8"/>
        <rFont val="Arial"/>
        <family val="2"/>
      </rPr>
      <t>(including new regime ELQ)</t>
    </r>
  </si>
  <si>
    <t>Total FTE</t>
  </si>
  <si>
    <t>Total UG</t>
  </si>
  <si>
    <t>HEU PGT on 'normal' PGT course</t>
  </si>
  <si>
    <t>Total PGT</t>
  </si>
  <si>
    <t>Undergraduates</t>
  </si>
  <si>
    <t>Postgraduate Taught</t>
  </si>
  <si>
    <t>Postgraduate Research (fee liable)</t>
  </si>
  <si>
    <t>Total PGR</t>
  </si>
  <si>
    <t>Rate per FTE</t>
  </si>
  <si>
    <t xml:space="preserve">HEU PGR - FT student </t>
  </si>
  <si>
    <t>Enter FTE here</t>
  </si>
  <si>
    <t>Grand Total</t>
  </si>
  <si>
    <t>Notes:</t>
  </si>
  <si>
    <t>For PT PGTs multiply the rate of recource by FTE; for UGs on year abroad (incoming and outgoing) and HEU clinical medical UGs multiply the rate of resource by their weighting of 0.5.</t>
  </si>
  <si>
    <t>The rates given here include UG and PGR supplements provided from QR funding.  They do not include HEFCE funding for Very High Cost and Vulnerable Subjects (VHCVS).</t>
  </si>
  <si>
    <t xml:space="preserve">Total 'student income' </t>
  </si>
  <si>
    <t>In addition to these 'student income' totals the CFF college income includes:</t>
  </si>
  <si>
    <r>
      <rPr>
        <sz val="11"/>
        <color indexed="8"/>
        <rFont val="Calibri"/>
        <family val="2"/>
      </rPr>
      <t xml:space="preserve">▪ </t>
    </r>
    <r>
      <rPr>
        <sz val="11"/>
        <color theme="1"/>
        <rFont val="Calibri"/>
        <family val="2"/>
        <scheme val="minor"/>
      </rPr>
      <t xml:space="preserve">funding for part-time PGT students, </t>
    </r>
  </si>
  <si>
    <r>
      <rPr>
        <sz val="11"/>
        <color indexed="8"/>
        <rFont val="Calibri"/>
        <family val="2"/>
      </rPr>
      <t xml:space="preserve">▪ </t>
    </r>
    <r>
      <rPr>
        <sz val="11"/>
        <color theme="1"/>
        <rFont val="Calibri"/>
        <family val="2"/>
        <scheme val="minor"/>
      </rPr>
      <t xml:space="preserve">HEFCE VHCVS, </t>
    </r>
  </si>
  <si>
    <r>
      <rPr>
        <sz val="11"/>
        <color indexed="8"/>
        <rFont val="Calibri"/>
        <family val="2"/>
      </rPr>
      <t xml:space="preserve">▪ </t>
    </r>
    <r>
      <rPr>
        <sz val="11"/>
        <color theme="1"/>
        <rFont val="Calibri"/>
        <family val="2"/>
        <scheme val="minor"/>
      </rPr>
      <t>QR research funding net of SSE, PGCE tax and topslice to fund UG and PGR supplements</t>
    </r>
  </si>
  <si>
    <t>Rates for UG courses that are not flat rated &amp; rates for PGT courses with a non-standard teaching split.</t>
  </si>
  <si>
    <t>The first amount in each case is derived from the JRAM amounts flat-rated.  The second amount is the supplement provided by a topslice of QR income in the CFF.</t>
  </si>
  <si>
    <t>PGTs on 'Normal' Courses</t>
  </si>
  <si>
    <t>Other PGTs</t>
  </si>
  <si>
    <t>PGRs</t>
  </si>
  <si>
    <t>Rates for students on some theology courses are included on a separate sheet "Theology exceptions".</t>
  </si>
  <si>
    <r>
      <rPr>
        <sz val="11"/>
        <color indexed="8"/>
        <rFont val="Calibri"/>
        <family val="2"/>
      </rPr>
      <t xml:space="preserve">▪ funding for students on some </t>
    </r>
    <r>
      <rPr>
        <sz val="11"/>
        <color theme="1"/>
        <rFont val="Calibri"/>
        <family val="2"/>
        <scheme val="minor"/>
      </rPr>
      <t>Theology courses,</t>
    </r>
  </si>
  <si>
    <t>For PGRs PT rates are provided per head.</t>
  </si>
  <si>
    <t>£1,248 + £263/2 
= £1,414</t>
  </si>
  <si>
    <r>
      <t xml:space="preserve">£2,268 + £246
= </t>
    </r>
    <r>
      <rPr>
        <b/>
        <sz val="10"/>
        <color indexed="8"/>
        <rFont val="Arial"/>
        <family val="2"/>
      </rPr>
      <t>£2,514</t>
    </r>
  </si>
  <si>
    <r>
      <t xml:space="preserve">£1,248 + £123
= </t>
    </r>
    <r>
      <rPr>
        <b/>
        <sz val="10"/>
        <rFont val="Arial"/>
        <family val="2"/>
      </rPr>
      <t>£1371</t>
    </r>
  </si>
  <si>
    <r>
      <t xml:space="preserve">£3,725 + £246
= </t>
    </r>
    <r>
      <rPr>
        <b/>
        <sz val="10"/>
        <color indexed="8"/>
        <rFont val="Arial"/>
        <family val="2"/>
      </rPr>
      <t>£3,971</t>
    </r>
  </si>
  <si>
    <r>
      <t>£1,862 + £</t>
    </r>
    <r>
      <rPr>
        <sz val="10"/>
        <rFont val="Arial"/>
        <family val="2"/>
      </rPr>
      <t>123</t>
    </r>
    <r>
      <rPr>
        <sz val="10"/>
        <color indexed="8"/>
        <rFont val="Arial"/>
        <family val="2"/>
      </rPr>
      <t xml:space="preserve">
= £1985</t>
    </r>
  </si>
  <si>
    <r>
      <t xml:space="preserve">£6,787 + £269 = </t>
    </r>
    <r>
      <rPr>
        <b/>
        <sz val="10"/>
        <rFont val="Arial"/>
        <family val="2"/>
      </rPr>
      <t>£7,037</t>
    </r>
  </si>
  <si>
    <r>
      <t xml:space="preserve">£6,750 + £269 = </t>
    </r>
    <r>
      <rPr>
        <b/>
        <sz val="10"/>
        <rFont val="Arial"/>
        <family val="2"/>
      </rPr>
      <t>£7,019</t>
    </r>
  </si>
  <si>
    <r>
      <t xml:space="preserve">£5,808 + £269 = </t>
    </r>
    <r>
      <rPr>
        <b/>
        <sz val="10"/>
        <rFont val="Arial"/>
        <family val="2"/>
      </rPr>
      <t>£6,077</t>
    </r>
  </si>
  <si>
    <r>
      <t xml:space="preserve">£5,734 + £269 = </t>
    </r>
    <r>
      <rPr>
        <b/>
        <sz val="10"/>
        <rFont val="Arial"/>
        <family val="2"/>
      </rPr>
      <t>£6,003</t>
    </r>
  </si>
  <si>
    <t>HEU on new OUDCE BTh and UG Cert/Dip in Theological Studies</t>
  </si>
  <si>
    <t>HEU (new regime) on BTh &amp; UG Cert in Theology</t>
  </si>
  <si>
    <t>HEU-ELQ on new OUDCE BTh and UG Cert/Dip in Theological Studies</t>
  </si>
  <si>
    <r>
      <t>£1,598 + £</t>
    </r>
    <r>
      <rPr>
        <sz val="10"/>
        <rFont val="Arial"/>
        <family val="2"/>
      </rPr>
      <t>246</t>
    </r>
    <r>
      <rPr>
        <sz val="10"/>
        <color indexed="8"/>
        <rFont val="Arial"/>
        <family val="2"/>
      </rPr>
      <t xml:space="preserve">
= </t>
    </r>
    <r>
      <rPr>
        <b/>
        <sz val="10"/>
        <color indexed="8"/>
        <rFont val="Arial"/>
        <family val="2"/>
      </rPr>
      <t>£1,844</t>
    </r>
  </si>
  <si>
    <r>
      <t xml:space="preserve">£4,144 + £269 = </t>
    </r>
    <r>
      <rPr>
        <b/>
        <sz val="10"/>
        <color indexed="10"/>
        <rFont val="Arial"/>
        <family val="2"/>
      </rPr>
      <t>£4,413</t>
    </r>
    <r>
      <rPr>
        <sz val="10"/>
        <color indexed="10"/>
        <rFont val="Arial"/>
        <family val="2"/>
      </rPr>
      <t xml:space="preserve"> 
</t>
    </r>
    <r>
      <rPr>
        <sz val="8"/>
        <color indexed="10"/>
        <rFont val="Arial"/>
        <family val="2"/>
      </rPr>
      <t xml:space="preserve">NB this is before the ICM bursary contribution of £320 is subtracted </t>
    </r>
  </si>
  <si>
    <r>
      <rPr>
        <b/>
        <sz val="10"/>
        <color indexed="10"/>
        <rFont val="Arial"/>
        <family val="2"/>
      </rPr>
      <t xml:space="preserve">£1,734 </t>
    </r>
    <r>
      <rPr>
        <sz val="10"/>
        <color indexed="10"/>
        <rFont val="Arial"/>
        <family val="2"/>
      </rPr>
      <t xml:space="preserve">
</t>
    </r>
    <r>
      <rPr>
        <sz val="8"/>
        <color indexed="10"/>
        <rFont val="Arial"/>
        <family val="2"/>
      </rPr>
      <t xml:space="preserve">NB this is before the ICM bursary contribution of £320 * 0.5 = </t>
    </r>
    <r>
      <rPr>
        <sz val="10"/>
        <color indexed="10"/>
        <rFont val="Arial"/>
        <family val="2"/>
      </rPr>
      <t>£160</t>
    </r>
    <r>
      <rPr>
        <sz val="8"/>
        <color indexed="10"/>
        <rFont val="Arial"/>
        <family val="2"/>
      </rPr>
      <t xml:space="preserve"> is subtracted</t>
    </r>
  </si>
  <si>
    <t>1516i</t>
  </si>
  <si>
    <t xml:space="preserve">
Almost all FT PGTs are now new regime. Amounts are different for old-regime</t>
  </si>
  <si>
    <r>
      <t xml:space="preserve">The calculator below allows you to work out the income </t>
    </r>
    <r>
      <rPr>
        <i/>
        <sz val="11"/>
        <color indexed="8"/>
        <rFont val="Calibri"/>
        <family val="2"/>
      </rPr>
      <t>at 1516 rates</t>
    </r>
    <r>
      <rPr>
        <sz val="11"/>
        <color theme="1"/>
        <rFont val="Calibri"/>
        <family val="2"/>
        <scheme val="minor"/>
      </rPr>
      <t xml:space="preserve"> for students in different categories.  Clinical medical students are counted as 0.5 FTE per head.  Incoming and outgoing students on years abroad count as 0.5 FTE per head.  Part-time PGT students are not included as the rates vary depending on the course.</t>
    </r>
  </si>
  <si>
    <r>
      <rPr>
        <b/>
        <sz val="10"/>
        <rFont val="Arial"/>
        <family val="2"/>
      </rPr>
      <t>£2,271</t>
    </r>
    <r>
      <rPr>
        <sz val="10"/>
        <rFont val="Arial"/>
        <family val="2"/>
      </rPr>
      <t xml:space="preserve"> + £185
= </t>
    </r>
    <r>
      <rPr>
        <b/>
        <sz val="10"/>
        <rFont val="Arial"/>
        <family val="2"/>
      </rPr>
      <t>£2,456</t>
    </r>
  </si>
  <si>
    <r>
      <rPr>
        <b/>
        <sz val="10"/>
        <rFont val="Arial"/>
        <family val="2"/>
      </rPr>
      <t>£1,634</t>
    </r>
    <r>
      <rPr>
        <sz val="10"/>
        <rFont val="Arial"/>
        <family val="2"/>
      </rPr>
      <t xml:space="preserve"> + £185
= </t>
    </r>
    <r>
      <rPr>
        <b/>
        <sz val="10"/>
        <rFont val="Arial"/>
        <family val="2"/>
      </rPr>
      <t>£1,819</t>
    </r>
  </si>
  <si>
    <r>
      <rPr>
        <b/>
        <sz val="10"/>
        <rFont val="Arial"/>
        <family val="2"/>
      </rPr>
      <t>£1,244</t>
    </r>
    <r>
      <rPr>
        <sz val="10"/>
        <rFont val="Arial"/>
        <family val="2"/>
      </rPr>
      <t xml:space="preserve"> + £93
= </t>
    </r>
    <r>
      <rPr>
        <b/>
        <sz val="10"/>
        <rFont val="Arial"/>
        <family val="2"/>
      </rPr>
      <t>£1337</t>
    </r>
  </si>
  <si>
    <r>
      <rPr>
        <b/>
        <sz val="10"/>
        <rFont val="Arial"/>
        <family val="2"/>
      </rPr>
      <t>£3,836</t>
    </r>
    <r>
      <rPr>
        <sz val="10"/>
        <rFont val="Arial"/>
        <family val="2"/>
      </rPr>
      <t xml:space="preserve"> + £185
= </t>
    </r>
    <r>
      <rPr>
        <b/>
        <sz val="10"/>
        <rFont val="Arial"/>
        <family val="2"/>
      </rPr>
      <t>£4,021</t>
    </r>
  </si>
  <si>
    <r>
      <rPr>
        <b/>
        <sz val="10"/>
        <rFont val="Arial"/>
        <family val="2"/>
      </rPr>
      <t>£1,918</t>
    </r>
    <r>
      <rPr>
        <sz val="10"/>
        <rFont val="Arial"/>
        <family val="2"/>
      </rPr>
      <t xml:space="preserve"> + £93
= </t>
    </r>
    <r>
      <rPr>
        <b/>
        <sz val="10"/>
        <rFont val="Arial"/>
        <family val="2"/>
      </rPr>
      <t>£2,011</t>
    </r>
  </si>
  <si>
    <t xml:space="preserve">HEU (new regime) on UG CDTPS </t>
  </si>
  <si>
    <r>
      <t xml:space="preserve">£4,272 + £207 = </t>
    </r>
    <r>
      <rPr>
        <b/>
        <sz val="10"/>
        <rFont val="Arial"/>
        <family val="2"/>
      </rPr>
      <t>£4,479</t>
    </r>
    <r>
      <rPr>
        <sz val="10"/>
        <rFont val="Arial"/>
        <family val="2"/>
      </rPr>
      <t xml:space="preserve"> 
</t>
    </r>
    <r>
      <rPr>
        <sz val="8"/>
        <color indexed="10"/>
        <rFont val="Arial"/>
        <family val="2"/>
      </rPr>
      <t xml:space="preserve">NB this is before the ICM bursary contribution of £310 is subtracted </t>
    </r>
  </si>
  <si>
    <r>
      <rPr>
        <b/>
        <sz val="10"/>
        <rFont val="Arial"/>
        <family val="2"/>
      </rPr>
      <t xml:space="preserve">£1,746 </t>
    </r>
    <r>
      <rPr>
        <sz val="10"/>
        <color indexed="10"/>
        <rFont val="Arial"/>
        <family val="2"/>
      </rPr>
      <t xml:space="preserve">
</t>
    </r>
    <r>
      <rPr>
        <sz val="8"/>
        <color indexed="10"/>
        <rFont val="Arial"/>
        <family val="2"/>
      </rPr>
      <t>NB this is before the ICM bursary contribution of £310*0.5 = £155 is subtracted</t>
    </r>
  </si>
  <si>
    <t>1516iya</t>
  </si>
  <si>
    <t>comments 1516i</t>
  </si>
  <si>
    <r>
      <t xml:space="preserve">£4,291 + £209 = </t>
    </r>
    <r>
      <rPr>
        <b/>
        <sz val="10"/>
        <rFont val="Arial"/>
        <family val="2"/>
      </rPr>
      <t>£4,500</t>
    </r>
    <r>
      <rPr>
        <sz val="10"/>
        <rFont val="Arial"/>
        <family val="2"/>
      </rPr>
      <t xml:space="preserve"> 
</t>
    </r>
    <r>
      <rPr>
        <sz val="8"/>
        <color indexed="10"/>
        <rFont val="Arial"/>
        <family val="2"/>
      </rPr>
      <t xml:space="preserve">NB this is before the ICM bursary contribution of £307 is subtracted </t>
    </r>
  </si>
  <si>
    <t>There are no further students in this category now.</t>
  </si>
  <si>
    <r>
      <rPr>
        <b/>
        <sz val="10"/>
        <rFont val="Arial"/>
        <family val="2"/>
      </rPr>
      <t>£1,800</t>
    </r>
    <r>
      <rPr>
        <sz val="10"/>
        <color indexed="10"/>
        <rFont val="Arial"/>
        <family val="2"/>
      </rPr>
      <t xml:space="preserve">
</t>
    </r>
    <r>
      <rPr>
        <sz val="8"/>
        <color indexed="10"/>
        <rFont val="Arial"/>
        <family val="2"/>
      </rPr>
      <t>NB this is before the ICM bursary contribution of £307*0.5 = £154 is subtracted</t>
    </r>
  </si>
  <si>
    <r>
      <rPr>
        <b/>
        <sz val="10"/>
        <rFont val="Arial"/>
        <family val="2"/>
      </rPr>
      <t>£2,181</t>
    </r>
    <r>
      <rPr>
        <sz val="10"/>
        <rFont val="Arial"/>
        <family val="2"/>
      </rPr>
      <t xml:space="preserve"> + £179
= </t>
    </r>
    <r>
      <rPr>
        <b/>
        <sz val="10"/>
        <rFont val="Arial"/>
        <family val="2"/>
      </rPr>
      <t>£2,360</t>
    </r>
  </si>
  <si>
    <r>
      <rPr>
        <b/>
        <sz val="10"/>
        <rFont val="Arial"/>
        <family val="2"/>
      </rPr>
      <t>£1,634</t>
    </r>
    <r>
      <rPr>
        <sz val="10"/>
        <rFont val="Arial"/>
        <family val="2"/>
      </rPr>
      <t xml:space="preserve"> + £179
= </t>
    </r>
    <r>
      <rPr>
        <b/>
        <sz val="10"/>
        <rFont val="Arial"/>
        <family val="2"/>
      </rPr>
      <t>£1,813</t>
    </r>
  </si>
  <si>
    <r>
      <rPr>
        <b/>
        <sz val="10"/>
        <rFont val="Arial"/>
        <family val="2"/>
      </rPr>
      <t>£1,184</t>
    </r>
    <r>
      <rPr>
        <sz val="10"/>
        <rFont val="Arial"/>
        <family val="2"/>
      </rPr>
      <t xml:space="preserve"> + £90
= </t>
    </r>
    <r>
      <rPr>
        <b/>
        <sz val="10"/>
        <rFont val="Arial"/>
        <family val="2"/>
      </rPr>
      <t>£1,273</t>
    </r>
  </si>
  <si>
    <r>
      <rPr>
        <b/>
        <sz val="10"/>
        <rFont val="Arial"/>
        <family val="2"/>
      </rPr>
      <t>£3,836</t>
    </r>
    <r>
      <rPr>
        <sz val="10"/>
        <rFont val="Arial"/>
        <family val="2"/>
      </rPr>
      <t xml:space="preserve"> + £179
= </t>
    </r>
    <r>
      <rPr>
        <b/>
        <sz val="10"/>
        <rFont val="Arial"/>
        <family val="2"/>
      </rPr>
      <t>£4,015</t>
    </r>
  </si>
  <si>
    <r>
      <rPr>
        <b/>
        <sz val="10"/>
        <rFont val="Arial"/>
        <family val="2"/>
      </rPr>
      <t>£1,918</t>
    </r>
    <r>
      <rPr>
        <sz val="10"/>
        <rFont val="Arial"/>
        <family val="2"/>
      </rPr>
      <t xml:space="preserve"> + £90
= </t>
    </r>
    <r>
      <rPr>
        <b/>
        <sz val="10"/>
        <rFont val="Arial"/>
        <family val="2"/>
      </rPr>
      <t>£2,008</t>
    </r>
  </si>
  <si>
    <t>£6,835 + £207 = £7,042</t>
  </si>
  <si>
    <t>£6,017 + £207 = £6,224</t>
  </si>
  <si>
    <t>£5,906 + £207 = £6,113</t>
  </si>
  <si>
    <t>£6835 + £207 = £7,042</t>
  </si>
  <si>
    <r>
      <t xml:space="preserve">£6,761 + £209 = </t>
    </r>
    <r>
      <rPr>
        <b/>
        <sz val="10"/>
        <color indexed="8"/>
        <rFont val="Arial"/>
        <family val="2"/>
      </rPr>
      <t>£6,970</t>
    </r>
  </si>
  <si>
    <r>
      <t xml:space="preserve">£6,750 + £209 = </t>
    </r>
    <r>
      <rPr>
        <b/>
        <sz val="10"/>
        <color indexed="8"/>
        <rFont val="Arial"/>
        <family val="2"/>
      </rPr>
      <t>£6,959</t>
    </r>
  </si>
  <si>
    <t>£6,750 + £207 = £6,957</t>
  </si>
  <si>
    <r>
      <t xml:space="preserve">£3,099 + £105 = </t>
    </r>
    <r>
      <rPr>
        <b/>
        <sz val="10"/>
        <rFont val="Arial"/>
        <family val="2"/>
      </rPr>
      <t xml:space="preserve">£3,204 for a PT student </t>
    </r>
  </si>
  <si>
    <r>
      <t xml:space="preserve">£2,955 + £105 = </t>
    </r>
    <r>
      <rPr>
        <b/>
        <sz val="10"/>
        <rFont val="Arial"/>
        <family val="2"/>
      </rPr>
      <t>£3,060 for a PT student</t>
    </r>
  </si>
  <si>
    <t>as above</t>
  </si>
  <si>
    <t>HEU on MTh Applied Theology &amp; PG Dip Apl. Theology</t>
  </si>
  <si>
    <t>HEU-ELQ on MTh Applied Theology &amp; PG Dip Apl. Theology</t>
  </si>
  <si>
    <t>Overseas PGT on MTh Applied Theology &amp; PG Dip Apl. Theology</t>
  </si>
  <si>
    <t>TH_YB1, TH_YB9P1, TD_YB1 and TD_YB9P1</t>
  </si>
  <si>
    <t xml:space="preserve">
All FT PGTs are now new regime. </t>
  </si>
  <si>
    <t>Overseas UG on new OUDCE BTh and UG Cert/Dip in Theological Studies</t>
  </si>
  <si>
    <t>1617i</t>
  </si>
  <si>
    <r>
      <rPr>
        <b/>
        <sz val="10"/>
        <rFont val="Arial"/>
        <family val="2"/>
      </rPr>
      <t>£1,527</t>
    </r>
    <r>
      <rPr>
        <sz val="10"/>
        <rFont val="Arial"/>
        <family val="2"/>
      </rPr>
      <t xml:space="preserve"> + £178
= </t>
    </r>
    <r>
      <rPr>
        <b/>
        <sz val="10"/>
        <rFont val="Arial"/>
        <family val="2"/>
      </rPr>
      <t>£1,705</t>
    </r>
  </si>
  <si>
    <t>Islands students now receive HEFCE grant funding in JRAM, as for HEU students.</t>
  </si>
  <si>
    <r>
      <rPr>
        <b/>
        <sz val="10"/>
        <rFont val="Arial"/>
        <family val="2"/>
      </rPr>
      <t>£3,952</t>
    </r>
    <r>
      <rPr>
        <sz val="10"/>
        <rFont val="Arial"/>
        <family val="2"/>
      </rPr>
      <t xml:space="preserve"> + £178
= </t>
    </r>
    <r>
      <rPr>
        <b/>
        <sz val="10"/>
        <rFont val="Arial"/>
        <family val="2"/>
      </rPr>
      <t>£4,130</t>
    </r>
  </si>
  <si>
    <r>
      <rPr>
        <b/>
        <sz val="10"/>
        <rFont val="Arial"/>
        <family val="2"/>
      </rPr>
      <t>£1,976</t>
    </r>
    <r>
      <rPr>
        <sz val="10"/>
        <rFont val="Arial"/>
        <family val="2"/>
      </rPr>
      <t xml:space="preserve"> + £89
= </t>
    </r>
    <r>
      <rPr>
        <b/>
        <sz val="10"/>
        <rFont val="Arial"/>
        <family val="2"/>
      </rPr>
      <t>£2,065</t>
    </r>
  </si>
  <si>
    <t>There is now no HEFCE funding for new regime PGTs in the college allocation, so ELQ students have the same funding rate as HEU</t>
  </si>
  <si>
    <t>Islands PGT students are treated in the same way as HEU</t>
  </si>
  <si>
    <r>
      <t xml:space="preserve">£3,045 + £104 = </t>
    </r>
    <r>
      <rPr>
        <b/>
        <sz val="10"/>
        <rFont val="Arial"/>
        <family val="2"/>
      </rPr>
      <t xml:space="preserve">£3,149 for a PT student </t>
    </r>
  </si>
  <si>
    <t>These are courses UT_YV2, UT_YV9P2, UD_TS1, UD_TS9P1, UR_TS1 and UR_TS9P1 which accepted their first students in 2014.</t>
  </si>
  <si>
    <t>£6,454 + £208 = £6,662</t>
  </si>
  <si>
    <t>£6,750 + £208 = £6,958</t>
  </si>
  <si>
    <t>£2,207 + £178
= £2,385</t>
  </si>
  <si>
    <t>£1,527 + £178
= £1,705</t>
  </si>
  <si>
    <t>£1,217 + £89
= £1,306</t>
  </si>
  <si>
    <t>£3,952 + £178
= £4,130</t>
  </si>
  <si>
    <t>£1,976 + £89
= £2,065</t>
  </si>
  <si>
    <t>1617iya</t>
  </si>
  <si>
    <t>This flat rate does not apply for Special Theology students, for whom JRAM amounts flow through the CFF unchanged.</t>
  </si>
  <si>
    <r>
      <rPr>
        <b/>
        <sz val="10"/>
        <rFont val="Arial"/>
        <family val="2"/>
      </rPr>
      <t>£1,800</t>
    </r>
    <r>
      <rPr>
        <sz val="10"/>
        <color indexed="10"/>
        <rFont val="Arial"/>
        <family val="2"/>
      </rPr>
      <t xml:space="preserve">
</t>
    </r>
  </si>
  <si>
    <r>
      <rPr>
        <b/>
        <sz val="10"/>
        <rFont val="Arial"/>
        <family val="2"/>
      </rPr>
      <t>£2,241</t>
    </r>
    <r>
      <rPr>
        <sz val="10"/>
        <rFont val="Arial"/>
        <family val="2"/>
      </rPr>
      <t xml:space="preserve"> + £178
= </t>
    </r>
    <r>
      <rPr>
        <b/>
        <sz val="10"/>
        <rFont val="Arial"/>
        <family val="2"/>
      </rPr>
      <t>£2,419</t>
    </r>
  </si>
  <si>
    <r>
      <rPr>
        <b/>
        <sz val="10"/>
        <rFont val="Arial"/>
        <family val="2"/>
      </rPr>
      <t>£1,242</t>
    </r>
    <r>
      <rPr>
        <sz val="10"/>
        <rFont val="Arial"/>
        <family val="2"/>
      </rPr>
      <t xml:space="preserve"> + £89
= </t>
    </r>
    <r>
      <rPr>
        <b/>
        <sz val="10"/>
        <rFont val="Arial"/>
        <family val="2"/>
      </rPr>
      <t>£1,331</t>
    </r>
  </si>
  <si>
    <r>
      <t xml:space="preserve">£4,169 + £208 = £4,377 
</t>
    </r>
    <r>
      <rPr>
        <sz val="10"/>
        <color rgb="FFFF0000"/>
        <rFont val="Arial"/>
        <family val="2"/>
      </rPr>
      <t xml:space="preserve">NB this is before the ICM bursary contribution of £307 is subtracted </t>
    </r>
  </si>
  <si>
    <r>
      <rPr>
        <b/>
        <sz val="10"/>
        <rFont val="Arial"/>
        <family val="2"/>
      </rPr>
      <t>£1,800</t>
    </r>
    <r>
      <rPr>
        <sz val="10"/>
        <color indexed="10"/>
        <rFont val="Arial"/>
        <family val="2"/>
      </rPr>
      <t xml:space="preserve">
NB this is before the ICM bursary contribution of £307*0.5 = £154 is subtracted</t>
    </r>
  </si>
  <si>
    <t>£6,477 + £212 = £6,689</t>
  </si>
  <si>
    <t>£6,750 + £212 = £6,962</t>
  </si>
  <si>
    <t>No students remaining on this course</t>
  </si>
  <si>
    <r>
      <t xml:space="preserve">£4,144 + £212 = </t>
    </r>
    <r>
      <rPr>
        <b/>
        <sz val="10"/>
        <rFont val="Arial"/>
        <family val="2"/>
      </rPr>
      <t>£4,356</t>
    </r>
    <r>
      <rPr>
        <sz val="10"/>
        <rFont val="Arial"/>
        <family val="2"/>
      </rPr>
      <t xml:space="preserve"> 
</t>
    </r>
    <r>
      <rPr>
        <sz val="8"/>
        <color indexed="10"/>
        <rFont val="Arial"/>
        <family val="2"/>
      </rPr>
      <t xml:space="preserve">NB this is before the ICM bursary contribution of £299 is subtracted </t>
    </r>
  </si>
  <si>
    <r>
      <rPr>
        <b/>
        <sz val="10"/>
        <rFont val="Arial"/>
        <family val="2"/>
      </rPr>
      <t>£1,850</t>
    </r>
    <r>
      <rPr>
        <sz val="10"/>
        <color indexed="10"/>
        <rFont val="Arial"/>
        <family val="2"/>
      </rPr>
      <t xml:space="preserve">
</t>
    </r>
  </si>
  <si>
    <t>£6,750 + £210 = £6,960 (15/16 starters)
£6,938 + £210 = £7,148 (16/17 onward starters)</t>
  </si>
  <si>
    <t>£6,418+ £210 = £6,628</t>
  </si>
  <si>
    <t>£6,418+ £210 = £6,629</t>
  </si>
  <si>
    <t>An average fee reduction of £443 is subtracted from the fee for students on course UT_YV1 (started 14/15 or earlier)</t>
  </si>
  <si>
    <t xml:space="preserve">£1,850
</t>
  </si>
  <si>
    <t>£2,328 + £177
= £2,505</t>
  </si>
  <si>
    <t>£1,573 + £177
= £1,750</t>
  </si>
  <si>
    <t>£1,292 + £89
= £1,381</t>
  </si>
  <si>
    <t>£4,071 + £177
= £4,248</t>
  </si>
  <si>
    <t>£2,036 + £89
= £2,124</t>
  </si>
  <si>
    <t>1718adj</t>
  </si>
  <si>
    <r>
      <t xml:space="preserve">£4,244 + £210 = £4,454
</t>
    </r>
    <r>
      <rPr>
        <sz val="8"/>
        <color rgb="FFFF0000"/>
        <rFont val="Arial"/>
        <family val="2"/>
      </rPr>
      <t xml:space="preserve">NB this is before the ICM bursary contribution of £287 is subtracted </t>
    </r>
  </si>
  <si>
    <t>£6,750 + £214 = £6,964 (15/16 starters)
£6,938 + £214 = £7,152 (16/17 onward starters)</t>
  </si>
  <si>
    <t xml:space="preserve">£4,230 + £214 = £4,444
NB this is before the ICM bursary contribution is subtracted </t>
  </si>
  <si>
    <t>£2,323 + £172
= £2,495</t>
  </si>
  <si>
    <t>£1,573 + £172
= £1,745</t>
  </si>
  <si>
    <t>£1,289 + £86
= £1,375</t>
  </si>
  <si>
    <t>£4,071 + £172
= £4,243</t>
  </si>
  <si>
    <t>£2,036 + £86
= £2,122</t>
  </si>
  <si>
    <r>
      <t xml:space="preserve">£4,278 + £201 = </t>
    </r>
    <r>
      <rPr>
        <b/>
        <sz val="10"/>
        <rFont val="Arial"/>
        <family val="2"/>
      </rPr>
      <t>£4,479</t>
    </r>
    <r>
      <rPr>
        <sz val="10"/>
        <rFont val="Arial"/>
        <family val="2"/>
      </rPr>
      <t xml:space="preserve">
</t>
    </r>
    <r>
      <rPr>
        <sz val="8"/>
        <color indexed="10"/>
        <rFont val="Arial"/>
        <family val="2"/>
      </rPr>
      <t xml:space="preserve">NB this is before the ICM bursary contribution is subtracted </t>
    </r>
  </si>
  <si>
    <r>
      <rPr>
        <b/>
        <sz val="10"/>
        <rFont val="Arial"/>
        <family val="2"/>
      </rPr>
      <t>£2,427</t>
    </r>
    <r>
      <rPr>
        <sz val="10"/>
        <rFont val="Arial"/>
        <family val="2"/>
      </rPr>
      <t xml:space="preserve"> + £159
= </t>
    </r>
    <r>
      <rPr>
        <b/>
        <sz val="10"/>
        <rFont val="Arial"/>
        <family val="2"/>
      </rPr>
      <t>£2,586</t>
    </r>
  </si>
  <si>
    <r>
      <rPr>
        <b/>
        <sz val="10"/>
        <rFont val="Arial"/>
        <family val="2"/>
      </rPr>
      <t>£1,620</t>
    </r>
    <r>
      <rPr>
        <sz val="10"/>
        <rFont val="Arial"/>
        <family val="2"/>
      </rPr>
      <t xml:space="preserve"> + £159
= </t>
    </r>
    <r>
      <rPr>
        <b/>
        <sz val="10"/>
        <rFont val="Arial"/>
        <family val="2"/>
      </rPr>
      <t>£1,779</t>
    </r>
  </si>
  <si>
    <r>
      <rPr>
        <b/>
        <sz val="10"/>
        <rFont val="Arial"/>
        <family val="2"/>
      </rPr>
      <t>£1,351</t>
    </r>
    <r>
      <rPr>
        <sz val="10"/>
        <rFont val="Arial"/>
        <family val="2"/>
      </rPr>
      <t xml:space="preserve"> + £80
= </t>
    </r>
    <r>
      <rPr>
        <b/>
        <sz val="10"/>
        <rFont val="Arial"/>
        <family val="2"/>
      </rPr>
      <t>£1,431</t>
    </r>
  </si>
  <si>
    <r>
      <rPr>
        <b/>
        <sz val="10"/>
        <rFont val="Arial"/>
        <family val="2"/>
      </rPr>
      <t>£4,194</t>
    </r>
    <r>
      <rPr>
        <sz val="10"/>
        <rFont val="Arial"/>
        <family val="2"/>
      </rPr>
      <t xml:space="preserve"> + £159
= </t>
    </r>
    <r>
      <rPr>
        <b/>
        <sz val="10"/>
        <rFont val="Arial"/>
        <family val="2"/>
      </rPr>
      <t>£4,253</t>
    </r>
  </si>
  <si>
    <r>
      <rPr>
        <b/>
        <sz val="10"/>
        <rFont val="Arial"/>
        <family val="2"/>
      </rPr>
      <t>£2,097</t>
    </r>
    <r>
      <rPr>
        <sz val="10"/>
        <rFont val="Arial"/>
        <family val="2"/>
      </rPr>
      <t xml:space="preserve"> + £80
= </t>
    </r>
    <r>
      <rPr>
        <b/>
        <sz val="10"/>
        <rFont val="Arial"/>
        <family val="2"/>
      </rPr>
      <t>£2,177</t>
    </r>
  </si>
  <si>
    <t>£6,750 + £201 = £6,951 (15/16 starters)
£6,938 + £201 = £7,139 (16/17 onward starters)</t>
  </si>
  <si>
    <t>There is now no OfS funding for new regime PGTs in the college allocation, so ELQ students have the same funding rate as HEU</t>
  </si>
  <si>
    <t>1819adj</t>
  </si>
  <si>
    <r>
      <t xml:space="preserve">£4,286 + £199 = </t>
    </r>
    <r>
      <rPr>
        <b/>
        <sz val="10"/>
        <rFont val="Arial"/>
        <family val="2"/>
      </rPr>
      <t>£4,485</t>
    </r>
    <r>
      <rPr>
        <sz val="10"/>
        <rFont val="Arial"/>
        <family val="2"/>
      </rPr>
      <t xml:space="preserve">
</t>
    </r>
    <r>
      <rPr>
        <sz val="8"/>
        <color indexed="10"/>
        <rFont val="Arial"/>
        <family val="2"/>
      </rPr>
      <t xml:space="preserve">NB this is before the ICM bursary contribution is subtracted </t>
    </r>
  </si>
  <si>
    <r>
      <rPr>
        <b/>
        <sz val="10"/>
        <rFont val="Arial"/>
        <family val="2"/>
      </rPr>
      <t>£1,620</t>
    </r>
    <r>
      <rPr>
        <sz val="10"/>
        <rFont val="Arial"/>
        <family val="2"/>
      </rPr>
      <t xml:space="preserve"> + £158
= </t>
    </r>
    <r>
      <rPr>
        <b/>
        <sz val="10"/>
        <rFont val="Arial"/>
        <family val="2"/>
      </rPr>
      <t>£1,778</t>
    </r>
  </si>
  <si>
    <r>
      <rPr>
        <b/>
        <sz val="10"/>
        <rFont val="Arial"/>
        <family val="2"/>
      </rPr>
      <t>£1,364</t>
    </r>
    <r>
      <rPr>
        <sz val="10"/>
        <rFont val="Arial"/>
        <family val="2"/>
      </rPr>
      <t xml:space="preserve"> + £79
= </t>
    </r>
    <r>
      <rPr>
        <b/>
        <sz val="10"/>
        <rFont val="Arial"/>
        <family val="2"/>
      </rPr>
      <t>£1,443</t>
    </r>
  </si>
  <si>
    <r>
      <rPr>
        <b/>
        <sz val="10"/>
        <rFont val="Arial"/>
        <family val="2"/>
      </rPr>
      <t>£2,447</t>
    </r>
    <r>
      <rPr>
        <sz val="10"/>
        <rFont val="Arial"/>
        <family val="2"/>
      </rPr>
      <t xml:space="preserve"> + £158
= </t>
    </r>
    <r>
      <rPr>
        <b/>
        <sz val="10"/>
        <rFont val="Arial"/>
        <family val="2"/>
      </rPr>
      <t>£2,605</t>
    </r>
  </si>
  <si>
    <r>
      <rPr>
        <b/>
        <sz val="10"/>
        <rFont val="Arial"/>
        <family val="2"/>
      </rPr>
      <t>£4,194</t>
    </r>
    <r>
      <rPr>
        <sz val="10"/>
        <rFont val="Arial"/>
        <family val="2"/>
      </rPr>
      <t xml:space="preserve"> + £158
= </t>
    </r>
    <r>
      <rPr>
        <b/>
        <sz val="10"/>
        <rFont val="Arial"/>
        <family val="2"/>
      </rPr>
      <t>£4,252</t>
    </r>
  </si>
  <si>
    <r>
      <rPr>
        <b/>
        <sz val="10"/>
        <rFont val="Arial"/>
        <family val="2"/>
      </rPr>
      <t>£2,097</t>
    </r>
    <r>
      <rPr>
        <sz val="10"/>
        <rFont val="Arial"/>
        <family val="2"/>
      </rPr>
      <t xml:space="preserve"> + £79
= </t>
    </r>
    <r>
      <rPr>
        <b/>
        <sz val="10"/>
        <rFont val="Arial"/>
        <family val="2"/>
      </rPr>
      <t>£2,176</t>
    </r>
  </si>
  <si>
    <t>£6,750 + £199 = £6,949 (15/16 starters)
£6,938 + £199 = £7,137 (16/17 onward starters)</t>
  </si>
  <si>
    <r>
      <t xml:space="preserve">£4,288 + £197 = </t>
    </r>
    <r>
      <rPr>
        <b/>
        <sz val="10"/>
        <rFont val="Arial"/>
        <family val="2"/>
      </rPr>
      <t>£4,485</t>
    </r>
    <r>
      <rPr>
        <sz val="10"/>
        <rFont val="Arial"/>
        <family val="2"/>
      </rPr>
      <t xml:space="preserve">
</t>
    </r>
    <r>
      <rPr>
        <sz val="8"/>
        <color indexed="10"/>
        <rFont val="Arial"/>
        <family val="2"/>
      </rPr>
      <t xml:space="preserve">NB this is before the ICM bursary contribution is subtracted </t>
    </r>
  </si>
  <si>
    <t>Now equal to the rate for students on other courses after a period of realignment</t>
  </si>
  <si>
    <r>
      <rPr>
        <b/>
        <sz val="10"/>
        <rFont val="Arial"/>
        <family val="2"/>
      </rPr>
      <t>£2,529</t>
    </r>
    <r>
      <rPr>
        <sz val="10"/>
        <rFont val="Arial"/>
        <family val="2"/>
      </rPr>
      <t xml:space="preserve"> + £151
= </t>
    </r>
    <r>
      <rPr>
        <b/>
        <sz val="10"/>
        <rFont val="Arial"/>
        <family val="2"/>
      </rPr>
      <t>£2,680</t>
    </r>
  </si>
  <si>
    <r>
      <rPr>
        <b/>
        <sz val="10"/>
        <rFont val="Arial"/>
        <family val="2"/>
      </rPr>
      <t>£1,685</t>
    </r>
    <r>
      <rPr>
        <sz val="10"/>
        <rFont val="Arial"/>
        <family val="2"/>
      </rPr>
      <t xml:space="preserve"> + £151
= </t>
    </r>
    <r>
      <rPr>
        <b/>
        <sz val="10"/>
        <rFont val="Arial"/>
        <family val="2"/>
      </rPr>
      <t>£1,836</t>
    </r>
  </si>
  <si>
    <r>
      <rPr>
        <b/>
        <sz val="10"/>
        <rFont val="Arial"/>
        <family val="2"/>
      </rPr>
      <t>£1,405</t>
    </r>
    <r>
      <rPr>
        <sz val="10"/>
        <rFont val="Arial"/>
        <family val="2"/>
      </rPr>
      <t xml:space="preserve"> + £76
= </t>
    </r>
    <r>
      <rPr>
        <b/>
        <sz val="10"/>
        <rFont val="Arial"/>
        <family val="2"/>
      </rPr>
      <t>£1,481</t>
    </r>
  </si>
  <si>
    <r>
      <rPr>
        <b/>
        <sz val="10"/>
        <rFont val="Arial"/>
        <family val="2"/>
      </rPr>
      <t>£4,374</t>
    </r>
    <r>
      <rPr>
        <sz val="10"/>
        <rFont val="Arial"/>
        <family val="2"/>
      </rPr>
      <t xml:space="preserve"> + £151
= </t>
    </r>
    <r>
      <rPr>
        <b/>
        <sz val="10"/>
        <rFont val="Arial"/>
        <family val="2"/>
      </rPr>
      <t>£4,525</t>
    </r>
  </si>
  <si>
    <r>
      <rPr>
        <b/>
        <sz val="10"/>
        <rFont val="Arial"/>
        <family val="2"/>
      </rPr>
      <t>£2,187</t>
    </r>
    <r>
      <rPr>
        <sz val="10"/>
        <rFont val="Arial"/>
        <family val="2"/>
      </rPr>
      <t xml:space="preserve"> + £76
= </t>
    </r>
    <r>
      <rPr>
        <b/>
        <sz val="10"/>
        <rFont val="Arial"/>
        <family val="2"/>
      </rPr>
      <t>£2,263</t>
    </r>
  </si>
  <si>
    <t>£6,750 + £197 = £6,947 (15/16 starters)
£6,938 + £197 = £7,135 (16/17 onward starters)</t>
  </si>
  <si>
    <t>'normal' PGT courses are all courses except PGCE, MBA, MTh, PG Cert Theology &amp; PG Dip Applied Theology</t>
  </si>
  <si>
    <t>1920adj</t>
  </si>
  <si>
    <r>
      <t xml:space="preserve">£4,268 + £207 = </t>
    </r>
    <r>
      <rPr>
        <b/>
        <sz val="10"/>
        <rFont val="Arial"/>
        <family val="2"/>
      </rPr>
      <t>£4,475</t>
    </r>
    <r>
      <rPr>
        <sz val="10"/>
        <rFont val="Arial"/>
        <family val="2"/>
      </rPr>
      <t xml:space="preserve">
</t>
    </r>
    <r>
      <rPr>
        <sz val="8"/>
        <color indexed="10"/>
        <rFont val="Arial"/>
        <family val="2"/>
      </rPr>
      <t xml:space="preserve">NB this is before the ICM bursary contribution is subtracted </t>
    </r>
  </si>
  <si>
    <r>
      <rPr>
        <b/>
        <sz val="10"/>
        <rFont val="Arial"/>
        <family val="2"/>
      </rPr>
      <t>£1,685</t>
    </r>
    <r>
      <rPr>
        <sz val="10"/>
        <rFont val="Arial"/>
        <family val="2"/>
      </rPr>
      <t xml:space="preserve"> + £163
= </t>
    </r>
    <r>
      <rPr>
        <b/>
        <sz val="10"/>
        <rFont val="Arial"/>
        <family val="2"/>
      </rPr>
      <t>£1,848</t>
    </r>
  </si>
  <si>
    <r>
      <rPr>
        <b/>
        <sz val="10"/>
        <rFont val="Arial"/>
        <family val="2"/>
      </rPr>
      <t>£4,374</t>
    </r>
    <r>
      <rPr>
        <sz val="10"/>
        <rFont val="Arial"/>
        <family val="2"/>
      </rPr>
      <t xml:space="preserve"> + £163
= </t>
    </r>
    <r>
      <rPr>
        <b/>
        <sz val="10"/>
        <rFont val="Arial"/>
        <family val="2"/>
      </rPr>
      <t>£4,537</t>
    </r>
  </si>
  <si>
    <r>
      <rPr>
        <b/>
        <sz val="10"/>
        <rFont val="Arial"/>
        <family val="2"/>
      </rPr>
      <t>£2,187</t>
    </r>
    <r>
      <rPr>
        <sz val="10"/>
        <rFont val="Arial"/>
        <family val="2"/>
      </rPr>
      <t xml:space="preserve"> + £82
= </t>
    </r>
    <r>
      <rPr>
        <b/>
        <sz val="10"/>
        <rFont val="Arial"/>
        <family val="2"/>
      </rPr>
      <t>£2,269</t>
    </r>
  </si>
  <si>
    <r>
      <rPr>
        <b/>
        <sz val="10"/>
        <rFont val="Arial"/>
        <family val="2"/>
      </rPr>
      <t>£2,534</t>
    </r>
    <r>
      <rPr>
        <sz val="10"/>
        <color rgb="FFFF0000"/>
        <rFont val="Arial"/>
        <family val="2"/>
      </rPr>
      <t xml:space="preserve"> </t>
    </r>
    <r>
      <rPr>
        <sz val="10"/>
        <rFont val="Arial"/>
        <family val="2"/>
      </rPr>
      <t xml:space="preserve">+ £163
= </t>
    </r>
    <r>
      <rPr>
        <b/>
        <sz val="10"/>
        <rFont val="Arial"/>
        <family val="2"/>
      </rPr>
      <t>£2,697</t>
    </r>
  </si>
  <si>
    <r>
      <rPr>
        <b/>
        <sz val="10"/>
        <rFont val="Arial"/>
        <family val="2"/>
      </rPr>
      <t xml:space="preserve">£1,411 </t>
    </r>
    <r>
      <rPr>
        <sz val="10"/>
        <rFont val="Arial"/>
        <family val="2"/>
      </rPr>
      <t xml:space="preserve">+ £82
= </t>
    </r>
    <r>
      <rPr>
        <b/>
        <sz val="10"/>
        <rFont val="Arial"/>
        <family val="2"/>
      </rPr>
      <t>£1,493</t>
    </r>
  </si>
  <si>
    <t>Students on most CDT courses pay fees for four years but are only eligible for RDP grant support for the first three years.</t>
  </si>
  <si>
    <t>Islands students now receive RDP grant funding in JRAM, as for HEU students.</t>
  </si>
  <si>
    <t>Note, however, that it is common for PT PGTs to be weighted differently in different years of their course.  For example,</t>
  </si>
  <si>
    <t>a student on a three year part-time PGT course may generate JRAM income for the college only in the first two years.</t>
  </si>
  <si>
    <t>£6,750 + £207 = £6,957 (15/16 starters)
£6,938 + £207 = £7,145 (16/17 onward starters)</t>
  </si>
  <si>
    <r>
      <t xml:space="preserve">£4,246 + £203 = </t>
    </r>
    <r>
      <rPr>
        <b/>
        <sz val="10"/>
        <rFont val="Arial"/>
        <family val="2"/>
      </rPr>
      <t>£4,449</t>
    </r>
    <r>
      <rPr>
        <sz val="10"/>
        <rFont val="Arial"/>
        <family val="2"/>
      </rPr>
      <t xml:space="preserve">
</t>
    </r>
    <r>
      <rPr>
        <sz val="8"/>
        <color indexed="10"/>
        <rFont val="Arial"/>
        <family val="2"/>
      </rPr>
      <t xml:space="preserve">NB this is before the ICM bursary contribution is subtracted </t>
    </r>
  </si>
  <si>
    <r>
      <rPr>
        <b/>
        <sz val="10"/>
        <rFont val="Arial"/>
        <family val="2"/>
      </rPr>
      <t>£1,850</t>
    </r>
    <r>
      <rPr>
        <sz val="10"/>
        <rFont val="Arial"/>
        <family val="2"/>
      </rPr>
      <t xml:space="preserve">
</t>
    </r>
  </si>
  <si>
    <r>
      <rPr>
        <b/>
        <sz val="10"/>
        <rFont val="Arial"/>
        <family val="2"/>
      </rPr>
      <t>£2,598</t>
    </r>
    <r>
      <rPr>
        <sz val="10"/>
        <rFont val="Arial"/>
        <family val="2"/>
      </rPr>
      <t xml:space="preserve"> + £159
= </t>
    </r>
    <r>
      <rPr>
        <b/>
        <sz val="10"/>
        <rFont val="Arial"/>
        <family val="2"/>
      </rPr>
      <t>£2,757</t>
    </r>
  </si>
  <si>
    <r>
      <rPr>
        <b/>
        <sz val="10"/>
        <rFont val="Arial"/>
        <family val="2"/>
      </rPr>
      <t>£1,754</t>
    </r>
    <r>
      <rPr>
        <sz val="10"/>
        <rFont val="Arial"/>
        <family val="2"/>
      </rPr>
      <t xml:space="preserve"> + £159
= </t>
    </r>
    <r>
      <rPr>
        <b/>
        <sz val="10"/>
        <rFont val="Arial"/>
        <family val="2"/>
      </rPr>
      <t>£1,913</t>
    </r>
  </si>
  <si>
    <r>
      <rPr>
        <b/>
        <sz val="10"/>
        <rFont val="Arial"/>
        <family val="2"/>
      </rPr>
      <t xml:space="preserve">£1,442 </t>
    </r>
    <r>
      <rPr>
        <sz val="10"/>
        <rFont val="Arial"/>
        <family val="2"/>
      </rPr>
      <t xml:space="preserve">+ £80
= </t>
    </r>
    <r>
      <rPr>
        <b/>
        <sz val="10"/>
        <rFont val="Arial"/>
        <family val="2"/>
      </rPr>
      <t>£1,522</t>
    </r>
  </si>
  <si>
    <r>
      <rPr>
        <b/>
        <sz val="10"/>
        <rFont val="Arial"/>
        <family val="2"/>
      </rPr>
      <t>£4,623</t>
    </r>
    <r>
      <rPr>
        <sz val="10"/>
        <rFont val="Arial"/>
        <family val="2"/>
      </rPr>
      <t xml:space="preserve"> + £159
= </t>
    </r>
    <r>
      <rPr>
        <b/>
        <sz val="10"/>
        <rFont val="Arial"/>
        <family val="2"/>
      </rPr>
      <t>£4,782</t>
    </r>
  </si>
  <si>
    <r>
      <rPr>
        <b/>
        <sz val="10"/>
        <rFont val="Arial"/>
        <family val="2"/>
      </rPr>
      <t>£2,311</t>
    </r>
    <r>
      <rPr>
        <sz val="10"/>
        <rFont val="Arial"/>
        <family val="2"/>
      </rPr>
      <t xml:space="preserve"> + £80
= </t>
    </r>
    <r>
      <rPr>
        <b/>
        <sz val="10"/>
        <rFont val="Arial"/>
        <family val="2"/>
      </rPr>
      <t>£2,391</t>
    </r>
  </si>
  <si>
    <t>£6,750 + £203 = £6,953 (15/16 starters)
£6,938 + £203 = £7,141 (16/17 onward starters)</t>
  </si>
  <si>
    <t>2021adj</t>
  </si>
  <si>
    <r>
      <t xml:space="preserve">£4,247 + £249 = </t>
    </r>
    <r>
      <rPr>
        <b/>
        <sz val="10"/>
        <rFont val="Arial"/>
        <family val="2"/>
      </rPr>
      <t>£4,496</t>
    </r>
    <r>
      <rPr>
        <sz val="10"/>
        <rFont val="Arial"/>
        <family val="2"/>
      </rPr>
      <t xml:space="preserve">
</t>
    </r>
    <r>
      <rPr>
        <sz val="8"/>
        <color indexed="10"/>
        <rFont val="Arial"/>
        <family val="2"/>
      </rPr>
      <t xml:space="preserve">NB this is before the ICM bursary contribution is subtracted </t>
    </r>
  </si>
  <si>
    <r>
      <rPr>
        <b/>
        <sz val="10"/>
        <rFont val="Arial"/>
        <family val="2"/>
      </rPr>
      <t>£2,615</t>
    </r>
    <r>
      <rPr>
        <sz val="10"/>
        <rFont val="Arial"/>
        <family val="2"/>
      </rPr>
      <t xml:space="preserve"> + £198
= </t>
    </r>
    <r>
      <rPr>
        <b/>
        <sz val="10"/>
        <rFont val="Arial"/>
        <family val="2"/>
      </rPr>
      <t>£2,813</t>
    </r>
  </si>
  <si>
    <r>
      <rPr>
        <b/>
        <sz val="10"/>
        <rFont val="Arial"/>
        <family val="2"/>
      </rPr>
      <t>£1,754</t>
    </r>
    <r>
      <rPr>
        <sz val="10"/>
        <rFont val="Arial"/>
        <family val="2"/>
      </rPr>
      <t xml:space="preserve"> + £198
= </t>
    </r>
    <r>
      <rPr>
        <b/>
        <sz val="10"/>
        <rFont val="Arial"/>
        <family val="2"/>
      </rPr>
      <t>£1,952</t>
    </r>
  </si>
  <si>
    <r>
      <rPr>
        <b/>
        <sz val="10"/>
        <rFont val="Arial"/>
        <family val="2"/>
      </rPr>
      <t xml:space="preserve">£1,454 </t>
    </r>
    <r>
      <rPr>
        <sz val="10"/>
        <rFont val="Arial"/>
        <family val="2"/>
      </rPr>
      <t xml:space="preserve">+ £99
= </t>
    </r>
    <r>
      <rPr>
        <b/>
        <sz val="10"/>
        <rFont val="Arial"/>
        <family val="2"/>
      </rPr>
      <t>£1,553</t>
    </r>
  </si>
  <si>
    <r>
      <rPr>
        <b/>
        <sz val="10"/>
        <rFont val="Arial"/>
        <family val="2"/>
      </rPr>
      <t>£4,623</t>
    </r>
    <r>
      <rPr>
        <sz val="10"/>
        <rFont val="Arial"/>
        <family val="2"/>
      </rPr>
      <t xml:space="preserve"> + £198
= </t>
    </r>
    <r>
      <rPr>
        <b/>
        <sz val="10"/>
        <rFont val="Arial"/>
        <family val="2"/>
      </rPr>
      <t>£4,821</t>
    </r>
  </si>
  <si>
    <r>
      <rPr>
        <b/>
        <sz val="10"/>
        <rFont val="Arial"/>
        <family val="2"/>
      </rPr>
      <t>£2,311</t>
    </r>
    <r>
      <rPr>
        <sz val="10"/>
        <rFont val="Arial"/>
        <family val="2"/>
      </rPr>
      <t xml:space="preserve"> + £99
= </t>
    </r>
    <r>
      <rPr>
        <b/>
        <sz val="10"/>
        <rFont val="Arial"/>
        <family val="2"/>
      </rPr>
      <t>£2,410</t>
    </r>
  </si>
  <si>
    <t>£6,750 + £249 = £6,999 (15/16 starters)
£6,938 + £249 = £7,187 (16/17 onward starters)</t>
  </si>
  <si>
    <r>
      <t xml:space="preserve">£4,259 + £204 = </t>
    </r>
    <r>
      <rPr>
        <b/>
        <sz val="10"/>
        <rFont val="Arial"/>
        <family val="2"/>
      </rPr>
      <t>£4,463</t>
    </r>
    <r>
      <rPr>
        <sz val="10"/>
        <rFont val="Arial"/>
        <family val="2"/>
      </rPr>
      <t xml:space="preserve">
</t>
    </r>
    <r>
      <rPr>
        <sz val="8"/>
        <color indexed="10"/>
        <rFont val="Arial"/>
        <family val="2"/>
      </rPr>
      <t xml:space="preserve">NB this is before the ICM bursary contribution is subtracted </t>
    </r>
  </si>
  <si>
    <t>PG Flat Rate HEU £1,827 + RDP Flat Rate £933 = £2,760</t>
  </si>
  <si>
    <r>
      <rPr>
        <b/>
        <sz val="10"/>
        <rFont val="Arial"/>
        <family val="2"/>
      </rPr>
      <t>£2,760</t>
    </r>
    <r>
      <rPr>
        <sz val="10"/>
        <rFont val="Arial"/>
        <family val="2"/>
      </rPr>
      <t xml:space="preserve"> + £161
= </t>
    </r>
    <r>
      <rPr>
        <b/>
        <sz val="10"/>
        <rFont val="Arial"/>
        <family val="2"/>
      </rPr>
      <t>£2,921</t>
    </r>
  </si>
  <si>
    <r>
      <rPr>
        <b/>
        <sz val="10"/>
        <rFont val="Arial"/>
        <family val="2"/>
      </rPr>
      <t>£1,827</t>
    </r>
    <r>
      <rPr>
        <sz val="10"/>
        <rFont val="Arial"/>
        <family val="2"/>
      </rPr>
      <t xml:space="preserve"> + £161
= </t>
    </r>
    <r>
      <rPr>
        <b/>
        <sz val="10"/>
        <rFont val="Arial"/>
        <family val="2"/>
      </rPr>
      <t>£1,988</t>
    </r>
  </si>
  <si>
    <t>PG Flat Rate HEU £1827 × 0.5 + RDP Flat Rate £933 × 0.67 = £1539</t>
  </si>
  <si>
    <r>
      <rPr>
        <b/>
        <sz val="10"/>
        <rFont val="Arial"/>
        <family val="2"/>
      </rPr>
      <t xml:space="preserve">£1,454 </t>
    </r>
    <r>
      <rPr>
        <sz val="10"/>
        <rFont val="Arial"/>
        <family val="2"/>
      </rPr>
      <t xml:space="preserve">+ £81
= </t>
    </r>
    <r>
      <rPr>
        <b/>
        <sz val="10"/>
        <rFont val="Arial"/>
        <family val="2"/>
      </rPr>
      <t>£1,535</t>
    </r>
  </si>
  <si>
    <r>
      <rPr>
        <b/>
        <sz val="10"/>
        <rFont val="Arial"/>
        <family val="2"/>
      </rPr>
      <t>£4,894</t>
    </r>
    <r>
      <rPr>
        <sz val="10"/>
        <rFont val="Arial"/>
        <family val="2"/>
      </rPr>
      <t xml:space="preserve"> + £161
= </t>
    </r>
    <r>
      <rPr>
        <b/>
        <sz val="10"/>
        <rFont val="Arial"/>
        <family val="2"/>
      </rPr>
      <t>£5,055</t>
    </r>
  </si>
  <si>
    <r>
      <rPr>
        <b/>
        <sz val="10"/>
        <rFont val="Arial"/>
        <family val="2"/>
      </rPr>
      <t>£2,447</t>
    </r>
    <r>
      <rPr>
        <sz val="10"/>
        <rFont val="Arial"/>
        <family val="2"/>
      </rPr>
      <t xml:space="preserve"> + £81
= </t>
    </r>
    <r>
      <rPr>
        <b/>
        <sz val="10"/>
        <rFont val="Arial"/>
        <family val="2"/>
      </rPr>
      <t>£2,528</t>
    </r>
  </si>
  <si>
    <t>£6,750 + £204 = £6,954 (15/16 starters)
£6,938 + £204 = £7,142 (16/17 onward starters)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</si>
</sst>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
    <numFmt numFmtId="165" formatCode="_-&quot;£&quot;* #,##0_-;\-&quot;£&quot;* #,##0_-;_-&quot;£&quot;* &quot;-&quot;??_-;_-@_-"/>
  </numFmts>
  <fonts count="42"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sz val="8"/>
      <name val="Calibri"/>
      <family val="2"/>
    </font>
    <font>
      <b/>
      <sz val="10"/>
      <color indexed="8"/>
      <name val="Arial"/>
      <family val="2"/>
    </font>
    <font>
      <sz val="10"/>
      <color indexed="8"/>
      <name val="Arial"/>
      <family val="2"/>
    </font>
    <font>
      <sz val="10"/>
      <name val="Arial"/>
      <family val="2"/>
    </font>
    <font>
      <b/>
      <sz val="14"/>
      <color indexed="8"/>
      <name val="Arial"/>
      <family val="2"/>
    </font>
    <font>
      <sz val="8"/>
      <color indexed="8"/>
      <name val="Arial"/>
      <family val="2"/>
    </font>
    <font>
      <b/>
      <sz val="9"/>
      <color indexed="8"/>
      <name val="Arial"/>
      <family val="2"/>
    </font>
    <font>
      <sz val="10"/>
      <color indexed="23"/>
      <name val="Arial"/>
      <family val="2"/>
    </font>
    <font>
      <sz val="10"/>
      <color indexed="10"/>
      <name val="Arial"/>
      <family val="2"/>
    </font>
    <font>
      <sz val="10"/>
      <color indexed="12"/>
      <name val="Arial"/>
      <family val="2"/>
    </font>
    <font>
      <b/>
      <sz val="8"/>
      <color indexed="8"/>
      <name val="Arial"/>
      <family val="2"/>
    </font>
    <font>
      <b/>
      <sz val="10"/>
      <name val="Arial"/>
      <family val="2"/>
    </font>
    <font>
      <b/>
      <sz val="10"/>
      <color indexed="12"/>
      <name val="Arial"/>
      <family val="2"/>
    </font>
    <font>
      <b/>
      <sz val="9"/>
      <color indexed="12"/>
      <name val="Arial"/>
      <family val="2"/>
    </font>
    <font>
      <sz val="11"/>
      <color indexed="12"/>
      <name val="Calibri"/>
      <family val="2"/>
    </font>
    <font>
      <sz val="8"/>
      <color indexed="12"/>
      <name val="Arial"/>
      <family val="2"/>
    </font>
    <font>
      <sz val="11"/>
      <color indexed="8"/>
      <name val="Calibri"/>
      <family val="2"/>
    </font>
    <font>
      <sz val="8"/>
      <color indexed="81"/>
      <name val="Tahoma"/>
      <family val="2"/>
    </font>
    <font>
      <b/>
      <sz val="8"/>
      <color indexed="81"/>
      <name val="Tahoma"/>
      <family val="2"/>
    </font>
    <font>
      <sz val="8"/>
      <name val="Arial"/>
      <family val="2"/>
    </font>
    <font>
      <i/>
      <sz val="10"/>
      <color indexed="8"/>
      <name val="Arial"/>
      <family val="2"/>
    </font>
    <font>
      <b/>
      <sz val="11"/>
      <color indexed="8"/>
      <name val="Arial"/>
      <family val="2"/>
    </font>
    <font>
      <i/>
      <sz val="11"/>
      <color indexed="8"/>
      <name val="Calibri"/>
      <family val="2"/>
    </font>
    <font>
      <b/>
      <sz val="10"/>
      <color indexed="10"/>
      <name val="Arial"/>
      <family val="2"/>
    </font>
    <font>
      <sz val="8"/>
      <color indexed="10"/>
      <name val="Arial"/>
      <family val="2"/>
    </font>
    <font>
      <sz val="11"/>
      <color theme="1"/>
      <name val="Calibri"/>
      <family val="2"/>
      <scheme val="minor"/>
    </font>
    <font>
      <b/>
      <sz val="11"/>
      <color theme="1"/>
      <name val="Calibri"/>
      <family val="2"/>
      <scheme val="minor"/>
    </font>
    <font>
      <sz val="10"/>
      <color rgb="FFFF0000"/>
      <name val="Arial"/>
      <family val="2"/>
    </font>
    <font>
      <b/>
      <sz val="10"/>
      <color rgb="FFFF0000"/>
      <name val="Arial"/>
      <family val="2"/>
    </font>
    <font>
      <i/>
      <sz val="8"/>
      <color rgb="FFFF0000"/>
      <name val="Arial"/>
      <family val="2"/>
    </font>
    <font>
      <sz val="8"/>
      <color rgb="FFFF0000"/>
      <name val="Arial"/>
      <family val="2"/>
    </font>
    <font>
      <b/>
      <sz val="11"/>
      <color theme="1"/>
      <name val="Arial"/>
      <family val="2"/>
    </font>
    <font>
      <sz val="12"/>
      <color theme="1"/>
      <name val="Calibri"/>
      <family val="2"/>
      <scheme val="minor"/>
    </font>
    <font>
      <sz val="10"/>
      <color theme="1"/>
      <name val="Arial"/>
      <family val="2"/>
    </font>
    <font>
      <sz val="8"/>
      <color rgb="FF0000FF"/>
      <name val="Arial"/>
      <family val="2"/>
    </font>
    <font>
      <sz val="8"/>
      <color theme="1"/>
      <name val="Calibri"/>
      <family val="2"/>
      <scheme val="minor"/>
    </font>
    <font>
      <b/>
      <sz val="10"/>
      <color theme="1"/>
      <name val="Arial"/>
      <family val="2"/>
    </font>
    <font>
      <sz val="8"/>
      <color theme="1"/>
      <name val="Arial"/>
      <family val="2"/>
    </font>
  </fonts>
  <fills count="9">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44" fontId="1" fillId="0" borderId="0" applyFont="0" applyFill="0" applyBorder="0" applyAlignment="0" applyProtection="0"/>
  </cellStyleXfs>
  <cellXfs count="160">
    <xf numFmtId="0" fontId="0" fillId="0" borderId="0" xfId="0"/>
    <xf numFmtId="0" fontId="5" fillId="0" borderId="0" xfId="0" applyFont="1"/>
    <xf numFmtId="0" fontId="6" fillId="0" borderId="0" xfId="0" applyFont="1"/>
    <xf numFmtId="0" fontId="8" fillId="0" borderId="0" xfId="0" applyFont="1"/>
    <xf numFmtId="0" fontId="6" fillId="0" borderId="0" xfId="0" applyFont="1" applyAlignment="1">
      <alignment wrapText="1"/>
    </xf>
    <xf numFmtId="0" fontId="9" fillId="0" borderId="0" xfId="0" applyFont="1" applyAlignment="1">
      <alignment wrapText="1"/>
    </xf>
    <xf numFmtId="0" fontId="5" fillId="2" borderId="1" xfId="0" applyFont="1" applyFill="1" applyBorder="1"/>
    <xf numFmtId="0" fontId="10" fillId="2" borderId="1" xfId="0" applyFont="1" applyFill="1" applyBorder="1" applyAlignment="1">
      <alignment wrapText="1"/>
    </xf>
    <xf numFmtId="0" fontId="5" fillId="2" borderId="1" xfId="0" applyFont="1" applyFill="1" applyBorder="1" applyAlignment="1">
      <alignment wrapText="1"/>
    </xf>
    <xf numFmtId="0" fontId="9" fillId="2" borderId="1" xfId="0" applyFont="1" applyFill="1" applyBorder="1" applyAlignment="1">
      <alignment wrapText="1"/>
    </xf>
    <xf numFmtId="0" fontId="7" fillId="2" borderId="1" xfId="0" applyFont="1" applyFill="1" applyBorder="1"/>
    <xf numFmtId="0" fontId="6" fillId="2" borderId="1" xfId="0" applyFont="1" applyFill="1" applyBorder="1" applyAlignment="1">
      <alignment wrapText="1"/>
    </xf>
    <xf numFmtId="0" fontId="6" fillId="0" borderId="1" xfId="0" applyFont="1" applyBorder="1" applyAlignment="1">
      <alignment vertical="top" wrapText="1"/>
    </xf>
    <xf numFmtId="0" fontId="9" fillId="0" borderId="1" xfId="0" applyFont="1" applyBorder="1" applyAlignment="1">
      <alignment vertical="top" wrapText="1"/>
    </xf>
    <xf numFmtId="0" fontId="6" fillId="2" borderId="1" xfId="0" applyFont="1" applyFill="1" applyBorder="1" applyAlignment="1">
      <alignment vertical="top" wrapText="1"/>
    </xf>
    <xf numFmtId="0" fontId="9" fillId="2" borderId="1" xfId="0" applyFont="1" applyFill="1" applyBorder="1" applyAlignment="1">
      <alignment vertical="top" wrapText="1"/>
    </xf>
    <xf numFmtId="164" fontId="7" fillId="0" borderId="1" xfId="0" applyNumberFormat="1" applyFont="1" applyBorder="1" applyAlignment="1">
      <alignment vertical="top"/>
    </xf>
    <xf numFmtId="164" fontId="7" fillId="2" borderId="1" xfId="0" applyNumberFormat="1" applyFont="1" applyFill="1" applyBorder="1" applyAlignment="1">
      <alignment vertical="top"/>
    </xf>
    <xf numFmtId="0" fontId="6" fillId="0" borderId="0" xfId="0" applyFont="1" applyAlignment="1"/>
    <xf numFmtId="164" fontId="7" fillId="0" borderId="1" xfId="0" applyNumberFormat="1" applyFont="1" applyFill="1" applyBorder="1" applyAlignment="1">
      <alignment vertical="top"/>
    </xf>
    <xf numFmtId="164" fontId="11" fillId="0" borderId="1" xfId="0" applyNumberFormat="1" applyFont="1" applyFill="1" applyBorder="1" applyAlignment="1">
      <alignment vertical="top"/>
    </xf>
    <xf numFmtId="164" fontId="12" fillId="0" borderId="1" xfId="0" applyNumberFormat="1" applyFont="1" applyFill="1" applyBorder="1" applyAlignment="1">
      <alignment vertical="top"/>
    </xf>
    <xf numFmtId="164" fontId="13" fillId="0" borderId="1" xfId="0" applyNumberFormat="1" applyFont="1" applyFill="1" applyBorder="1" applyAlignment="1">
      <alignment vertical="top"/>
    </xf>
    <xf numFmtId="164" fontId="13" fillId="0" borderId="1" xfId="0" applyNumberFormat="1" applyFont="1" applyFill="1" applyBorder="1" applyAlignment="1">
      <alignment horizontal="right" vertical="top"/>
    </xf>
    <xf numFmtId="0" fontId="5" fillId="0" borderId="1" xfId="0" applyFont="1" applyBorder="1" applyAlignment="1">
      <alignment vertical="top" wrapText="1"/>
    </xf>
    <xf numFmtId="0" fontId="14" fillId="0" borderId="1" xfId="0" applyFont="1" applyBorder="1" applyAlignment="1">
      <alignment vertical="top" wrapText="1"/>
    </xf>
    <xf numFmtId="164" fontId="15" fillId="0" borderId="1" xfId="0" applyNumberFormat="1" applyFont="1" applyBorder="1" applyAlignment="1">
      <alignment vertical="top"/>
    </xf>
    <xf numFmtId="164" fontId="13" fillId="0" borderId="1" xfId="0" applyNumberFormat="1" applyFont="1" applyBorder="1" applyAlignment="1">
      <alignment vertical="top"/>
    </xf>
    <xf numFmtId="0" fontId="5" fillId="3" borderId="0" xfId="0" applyFont="1" applyFill="1"/>
    <xf numFmtId="0" fontId="6" fillId="3" borderId="0" xfId="0" applyFont="1" applyFill="1"/>
    <xf numFmtId="0" fontId="7" fillId="0" borderId="0" xfId="0" applyFont="1" applyAlignment="1"/>
    <xf numFmtId="0" fontId="16" fillId="2" borderId="1" xfId="0" applyFont="1" applyFill="1" applyBorder="1"/>
    <xf numFmtId="0" fontId="17" fillId="2" borderId="1" xfId="0" applyFont="1" applyFill="1" applyBorder="1" applyAlignment="1">
      <alignment wrapText="1"/>
    </xf>
    <xf numFmtId="0" fontId="16" fillId="2" borderId="1" xfId="0" applyFont="1" applyFill="1" applyBorder="1" applyAlignment="1">
      <alignment wrapText="1"/>
    </xf>
    <xf numFmtId="0" fontId="19" fillId="0" borderId="1" xfId="0" applyFont="1" applyBorder="1" applyAlignment="1">
      <alignment vertical="top" wrapText="1"/>
    </xf>
    <xf numFmtId="0" fontId="16" fillId="0" borderId="0" xfId="0" applyFont="1"/>
    <xf numFmtId="0" fontId="19" fillId="0" borderId="0" xfId="0" applyFont="1" applyAlignment="1">
      <alignment wrapText="1"/>
    </xf>
    <xf numFmtId="0" fontId="13" fillId="0" borderId="0" xfId="0" applyFont="1"/>
    <xf numFmtId="0" fontId="13" fillId="0" borderId="0" xfId="0" applyFont="1" applyAlignment="1">
      <alignment wrapText="1"/>
    </xf>
    <xf numFmtId="164" fontId="15" fillId="0" borderId="1" xfId="0" applyNumberFormat="1" applyFont="1" applyFill="1" applyBorder="1" applyAlignment="1">
      <alignment vertical="top"/>
    </xf>
    <xf numFmtId="164" fontId="7" fillId="0" borderId="1" xfId="0" quotePrefix="1" applyNumberFormat="1" applyFont="1" applyBorder="1" applyAlignment="1">
      <alignment horizontal="right" vertical="top" wrapText="1"/>
    </xf>
    <xf numFmtId="164" fontId="7" fillId="0" borderId="1" xfId="0" quotePrefix="1" applyNumberFormat="1" applyFont="1" applyFill="1" applyBorder="1" applyAlignment="1">
      <alignment horizontal="right" vertical="top" wrapText="1"/>
    </xf>
    <xf numFmtId="164" fontId="6" fillId="0" borderId="0" xfId="0" applyNumberFormat="1" applyFont="1" applyAlignment="1">
      <alignment wrapText="1"/>
    </xf>
    <xf numFmtId="164" fontId="7" fillId="0" borderId="1" xfId="0" applyNumberFormat="1" applyFont="1" applyBorder="1" applyAlignment="1">
      <alignment horizontal="right" vertical="top" wrapText="1"/>
    </xf>
    <xf numFmtId="164" fontId="7" fillId="0" borderId="1" xfId="0" applyNumberFormat="1" applyFont="1" applyFill="1" applyBorder="1" applyAlignment="1">
      <alignment horizontal="right" vertical="top" wrapText="1"/>
    </xf>
    <xf numFmtId="164" fontId="7" fillId="4" borderId="1" xfId="0" applyNumberFormat="1" applyFont="1" applyFill="1" applyBorder="1" applyAlignment="1">
      <alignment vertical="top"/>
    </xf>
    <xf numFmtId="164" fontId="15" fillId="4" borderId="1" xfId="0" applyNumberFormat="1" applyFont="1" applyFill="1" applyBorder="1" applyAlignment="1">
      <alignment vertical="top"/>
    </xf>
    <xf numFmtId="0" fontId="31" fillId="0" borderId="0" xfId="0" applyFont="1" applyAlignment="1">
      <alignment wrapText="1"/>
    </xf>
    <xf numFmtId="0" fontId="31" fillId="0" borderId="0" xfId="0" applyFont="1" applyAlignment="1"/>
    <xf numFmtId="0" fontId="32" fillId="2" borderId="1" xfId="0" applyFont="1" applyFill="1" applyBorder="1" applyAlignment="1">
      <alignment wrapText="1"/>
    </xf>
    <xf numFmtId="164" fontId="31" fillId="0" borderId="1" xfId="0" applyNumberFormat="1" applyFont="1" applyFill="1" applyBorder="1" applyAlignment="1">
      <alignment horizontal="right" vertical="top"/>
    </xf>
    <xf numFmtId="164" fontId="33" fillId="0" borderId="1" xfId="0" applyNumberFormat="1" applyFont="1" applyFill="1" applyBorder="1" applyAlignment="1">
      <alignment vertical="top" wrapText="1"/>
    </xf>
    <xf numFmtId="164" fontId="34" fillId="0" borderId="1" xfId="0" applyNumberFormat="1" applyFont="1" applyFill="1" applyBorder="1" applyAlignment="1">
      <alignment vertical="top" wrapText="1"/>
    </xf>
    <xf numFmtId="0" fontId="34" fillId="2" borderId="1" xfId="0" applyFont="1" applyFill="1" applyBorder="1" applyAlignment="1">
      <alignment vertical="top" wrapText="1"/>
    </xf>
    <xf numFmtId="164" fontId="32" fillId="0" borderId="1" xfId="0" applyNumberFormat="1" applyFont="1" applyFill="1" applyBorder="1" applyAlignment="1">
      <alignment vertical="top"/>
    </xf>
    <xf numFmtId="164" fontId="31" fillId="0" borderId="1" xfId="0" applyNumberFormat="1" applyFont="1" applyFill="1" applyBorder="1" applyAlignment="1">
      <alignment vertical="top"/>
    </xf>
    <xf numFmtId="0" fontId="34" fillId="2" borderId="1" xfId="0" applyFont="1" applyFill="1" applyBorder="1" applyAlignment="1">
      <alignment wrapText="1"/>
    </xf>
    <xf numFmtId="0" fontId="34" fillId="0" borderId="0" xfId="0" applyFont="1" applyAlignment="1">
      <alignment wrapText="1"/>
    </xf>
    <xf numFmtId="0" fontId="23" fillId="0" borderId="1" xfId="0" applyFont="1" applyBorder="1" applyAlignment="1">
      <alignment vertical="top" wrapText="1"/>
    </xf>
    <xf numFmtId="0" fontId="9" fillId="5" borderId="1" xfId="0" applyFont="1" applyFill="1" applyBorder="1" applyAlignment="1">
      <alignment vertical="top" wrapText="1"/>
    </xf>
    <xf numFmtId="0" fontId="3" fillId="0" borderId="0" xfId="0" applyFont="1" applyAlignment="1">
      <alignment wrapText="1"/>
    </xf>
    <xf numFmtId="0" fontId="20" fillId="0" borderId="0" xfId="0" applyFont="1" applyAlignment="1">
      <alignment wrapText="1"/>
    </xf>
    <xf numFmtId="0" fontId="0" fillId="0" borderId="0" xfId="0" applyAlignment="1">
      <alignment wrapText="1"/>
    </xf>
    <xf numFmtId="164" fontId="23" fillId="0" borderId="1" xfId="0" applyNumberFormat="1" applyFont="1" applyBorder="1" applyAlignment="1">
      <alignment horizontal="left" vertical="top" wrapText="1"/>
    </xf>
    <xf numFmtId="0" fontId="0" fillId="6" borderId="1" xfId="0" applyFill="1" applyBorder="1"/>
    <xf numFmtId="0" fontId="19" fillId="6" borderId="1" xfId="0" applyFont="1" applyFill="1" applyBorder="1" applyAlignment="1">
      <alignment vertical="top" wrapText="1"/>
    </xf>
    <xf numFmtId="0" fontId="19" fillId="0" borderId="2" xfId="0" applyFont="1" applyBorder="1" applyAlignment="1">
      <alignment vertical="top" wrapText="1"/>
    </xf>
    <xf numFmtId="0" fontId="19" fillId="0" borderId="3" xfId="0" applyFont="1" applyBorder="1" applyAlignment="1">
      <alignment vertical="top" wrapText="1"/>
    </xf>
    <xf numFmtId="0" fontId="16" fillId="6" borderId="1" xfId="0" applyFont="1" applyFill="1" applyBorder="1" applyAlignment="1">
      <alignment wrapText="1"/>
    </xf>
    <xf numFmtId="6" fontId="6" fillId="0" borderId="1" xfId="0" applyNumberFormat="1" applyFont="1" applyFill="1" applyBorder="1" applyAlignment="1">
      <alignment vertical="top" wrapText="1"/>
    </xf>
    <xf numFmtId="6" fontId="15" fillId="0" borderId="1" xfId="0" applyNumberFormat="1" applyFont="1" applyFill="1" applyBorder="1" applyAlignment="1">
      <alignment vertical="top" wrapText="1"/>
    </xf>
    <xf numFmtId="6" fontId="5" fillId="0" borderId="1" xfId="0" applyNumberFormat="1" applyFont="1" applyFill="1" applyBorder="1" applyAlignment="1">
      <alignment vertical="top" wrapText="1"/>
    </xf>
    <xf numFmtId="164" fontId="6" fillId="0" borderId="1" xfId="0" applyNumberFormat="1" applyFont="1" applyFill="1" applyBorder="1" applyAlignment="1">
      <alignment vertical="top" wrapText="1"/>
    </xf>
    <xf numFmtId="0" fontId="6" fillId="0" borderId="1" xfId="0" applyFont="1" applyFill="1" applyBorder="1" applyAlignment="1">
      <alignment horizontal="right" vertical="top" wrapText="1"/>
    </xf>
    <xf numFmtId="0" fontId="9" fillId="0" borderId="1" xfId="0" quotePrefix="1" applyFont="1" applyBorder="1" applyAlignment="1">
      <alignment vertical="top" wrapText="1"/>
    </xf>
    <xf numFmtId="0" fontId="35" fillId="7" borderId="1" xfId="0" applyFont="1" applyFill="1" applyBorder="1" applyProtection="1">
      <protection locked="0"/>
    </xf>
    <xf numFmtId="0" fontId="0" fillId="7" borderId="1" xfId="0" applyFill="1" applyBorder="1" applyProtection="1">
      <protection locked="0"/>
    </xf>
    <xf numFmtId="0" fontId="0" fillId="0" borderId="0" xfId="0" applyProtection="1">
      <protection locked="0"/>
    </xf>
    <xf numFmtId="0" fontId="35" fillId="6" borderId="1" xfId="0" applyFont="1" applyFill="1" applyBorder="1" applyProtection="1">
      <protection locked="0"/>
    </xf>
    <xf numFmtId="0" fontId="0" fillId="6" borderId="1" xfId="0" applyFill="1" applyBorder="1" applyProtection="1">
      <protection locked="0"/>
    </xf>
    <xf numFmtId="0" fontId="5" fillId="0" borderId="1" xfId="0" applyFont="1" applyBorder="1" applyAlignment="1" applyProtection="1">
      <alignment vertical="top" wrapText="1"/>
      <protection locked="0"/>
    </xf>
    <xf numFmtId="2" fontId="0" fillId="5" borderId="1" xfId="0" applyNumberFormat="1" applyFill="1" applyBorder="1" applyProtection="1">
      <protection locked="0"/>
    </xf>
    <xf numFmtId="0" fontId="6" fillId="8" borderId="1" xfId="0" applyFont="1" applyFill="1" applyBorder="1" applyAlignment="1" applyProtection="1">
      <alignment vertical="top" wrapText="1"/>
      <protection locked="0"/>
    </xf>
    <xf numFmtId="2" fontId="0" fillId="8" borderId="1" xfId="0" applyNumberFormat="1" applyFill="1" applyBorder="1" applyProtection="1">
      <protection locked="0"/>
    </xf>
    <xf numFmtId="0" fontId="25" fillId="6" borderId="1" xfId="0" applyFont="1" applyFill="1" applyBorder="1" applyAlignment="1" applyProtection="1">
      <alignment vertical="top" wrapText="1"/>
      <protection locked="0"/>
    </xf>
    <xf numFmtId="2" fontId="0" fillId="6" borderId="1" xfId="0" applyNumberFormat="1" applyFill="1" applyBorder="1" applyProtection="1">
      <protection locked="0"/>
    </xf>
    <xf numFmtId="0" fontId="6" fillId="0" borderId="1" xfId="0" applyFont="1" applyBorder="1" applyAlignment="1" applyProtection="1">
      <alignment vertical="top" wrapText="1"/>
      <protection locked="0"/>
    </xf>
    <xf numFmtId="2" fontId="36" fillId="6" borderId="1" xfId="0" applyNumberFormat="1" applyFont="1" applyFill="1" applyBorder="1" applyProtection="1">
      <protection locked="0"/>
    </xf>
    <xf numFmtId="0" fontId="37" fillId="8" borderId="2" xfId="0" applyFont="1" applyFill="1" applyBorder="1" applyProtection="1">
      <protection locked="0"/>
    </xf>
    <xf numFmtId="2" fontId="0" fillId="8" borderId="2" xfId="0" applyNumberFormat="1" applyFill="1" applyBorder="1" applyProtection="1">
      <protection locked="0"/>
    </xf>
    <xf numFmtId="0" fontId="37" fillId="8" borderId="4" xfId="0" applyFont="1" applyFill="1" applyBorder="1" applyProtection="1">
      <protection locked="0"/>
    </xf>
    <xf numFmtId="2" fontId="0" fillId="8" borderId="5" xfId="0" applyNumberFormat="1" applyFill="1" applyBorder="1" applyProtection="1">
      <protection locked="0"/>
    </xf>
    <xf numFmtId="0" fontId="0" fillId="7" borderId="1" xfId="0" applyFill="1" applyBorder="1" applyProtection="1"/>
    <xf numFmtId="0" fontId="0" fillId="6" borderId="1" xfId="0" applyFill="1" applyBorder="1" applyProtection="1"/>
    <xf numFmtId="165" fontId="29" fillId="0" borderId="1" xfId="1" applyNumberFormat="1" applyFont="1" applyBorder="1" applyProtection="1"/>
    <xf numFmtId="165" fontId="29" fillId="8" borderId="1" xfId="1" applyNumberFormat="1" applyFont="1" applyFill="1" applyBorder="1" applyProtection="1"/>
    <xf numFmtId="165" fontId="29" fillId="6" borderId="1" xfId="1" applyNumberFormat="1" applyFont="1" applyFill="1" applyBorder="1" applyProtection="1"/>
    <xf numFmtId="44" fontId="29" fillId="6" borderId="1" xfId="1" applyFont="1" applyFill="1" applyBorder="1" applyProtection="1"/>
    <xf numFmtId="165" fontId="36" fillId="6" borderId="1" xfId="1" applyNumberFormat="1" applyFont="1" applyFill="1" applyBorder="1" applyProtection="1"/>
    <xf numFmtId="2" fontId="36" fillId="6" borderId="1" xfId="0" applyNumberFormat="1" applyFont="1" applyFill="1" applyBorder="1" applyProtection="1"/>
    <xf numFmtId="165" fontId="29" fillId="8" borderId="2" xfId="1" applyNumberFormat="1" applyFont="1" applyFill="1" applyBorder="1" applyProtection="1"/>
    <xf numFmtId="165" fontId="29" fillId="8" borderId="5" xfId="1" applyNumberFormat="1" applyFont="1" applyFill="1" applyBorder="1" applyProtection="1"/>
    <xf numFmtId="165" fontId="29" fillId="8" borderId="6" xfId="1" applyNumberFormat="1" applyFont="1" applyFill="1" applyBorder="1" applyProtection="1"/>
    <xf numFmtId="0" fontId="0" fillId="0" borderId="0" xfId="0" applyAlignment="1" applyProtection="1">
      <alignment horizontal="left"/>
      <protection locked="0"/>
    </xf>
    <xf numFmtId="0" fontId="0" fillId="0" borderId="0" xfId="0" applyAlignment="1" applyProtection="1">
      <alignment wrapText="1"/>
      <protection locked="0"/>
    </xf>
    <xf numFmtId="0" fontId="30" fillId="0" borderId="0" xfId="0" applyFont="1" applyProtection="1">
      <protection locked="0"/>
    </xf>
    <xf numFmtId="0" fontId="6" fillId="2" borderId="1" xfId="0" applyFont="1" applyFill="1" applyBorder="1"/>
    <xf numFmtId="164" fontId="31" fillId="0" borderId="1" xfId="0" applyNumberFormat="1" applyFont="1" applyBorder="1" applyAlignment="1">
      <alignment horizontal="right" vertical="top" wrapText="1"/>
    </xf>
    <xf numFmtId="0" fontId="7" fillId="0" borderId="1" xfId="0" applyFont="1" applyFill="1" applyBorder="1" applyAlignment="1">
      <alignment horizontal="right" vertical="top" wrapText="1"/>
    </xf>
    <xf numFmtId="0" fontId="9" fillId="0" borderId="1" xfId="0" applyFont="1" applyFill="1" applyBorder="1" applyAlignment="1">
      <alignment vertical="top" wrapText="1"/>
    </xf>
    <xf numFmtId="0" fontId="23" fillId="2" borderId="1" xfId="0" applyFont="1" applyFill="1" applyBorder="1" applyAlignment="1">
      <alignment vertical="top" wrapText="1"/>
    </xf>
    <xf numFmtId="0" fontId="0" fillId="0" borderId="0" xfId="0" applyAlignment="1">
      <alignment wrapText="1"/>
    </xf>
    <xf numFmtId="164" fontId="12" fillId="0" borderId="1" xfId="0" applyNumberFormat="1" applyFont="1" applyFill="1" applyBorder="1" applyAlignment="1">
      <alignment horizontal="right" vertical="top" wrapText="1"/>
    </xf>
    <xf numFmtId="0" fontId="38" fillId="0" borderId="1" xfId="0" applyFont="1" applyBorder="1" applyAlignment="1">
      <alignment vertical="top" wrapText="1"/>
    </xf>
    <xf numFmtId="6" fontId="7" fillId="0" borderId="1" xfId="0" applyNumberFormat="1" applyFont="1" applyFill="1" applyBorder="1" applyAlignment="1">
      <alignment vertical="top" wrapText="1"/>
    </xf>
    <xf numFmtId="0" fontId="23" fillId="0" borderId="1" xfId="0" applyFont="1" applyFill="1" applyBorder="1" applyAlignment="1">
      <alignment vertical="top" wrapText="1"/>
    </xf>
    <xf numFmtId="0" fontId="37" fillId="0" borderId="1" xfId="0" applyFont="1" applyBorder="1" applyAlignment="1">
      <alignment vertical="center" wrapText="1"/>
    </xf>
    <xf numFmtId="0" fontId="39" fillId="0" borderId="1" xfId="0" applyFont="1" applyBorder="1" applyAlignment="1">
      <alignment vertical="center"/>
    </xf>
    <xf numFmtId="0" fontId="0" fillId="0" borderId="1" xfId="0" applyBorder="1" applyAlignment="1">
      <alignment vertical="center"/>
    </xf>
    <xf numFmtId="0" fontId="7" fillId="0" borderId="1" xfId="0" applyFont="1" applyBorder="1" applyAlignment="1">
      <alignment horizontal="right" vertical="center" wrapText="1"/>
    </xf>
    <xf numFmtId="0" fontId="7" fillId="0" borderId="1" xfId="0" applyFont="1" applyFill="1" applyBorder="1" applyAlignment="1">
      <alignment horizontal="right" vertical="center" wrapText="1"/>
    </xf>
    <xf numFmtId="0" fontId="37" fillId="0" borderId="1" xfId="0" applyFont="1" applyFill="1" applyBorder="1" applyAlignment="1">
      <alignment horizontal="right" vertical="center" wrapText="1"/>
    </xf>
    <xf numFmtId="0" fontId="19" fillId="0" borderId="1" xfId="0" applyFont="1" applyBorder="1" applyAlignment="1">
      <alignment vertical="center" wrapText="1"/>
    </xf>
    <xf numFmtId="0" fontId="0" fillId="0" borderId="0" xfId="0" applyAlignment="1">
      <alignment vertical="center"/>
    </xf>
    <xf numFmtId="0" fontId="39" fillId="0" borderId="1" xfId="0" applyFont="1" applyBorder="1" applyAlignment="1">
      <alignment vertical="center" wrapText="1"/>
    </xf>
    <xf numFmtId="164" fontId="15" fillId="0" borderId="1" xfId="2" applyNumberFormat="1" applyFont="1" applyBorder="1" applyAlignment="1">
      <alignment vertical="center"/>
    </xf>
    <xf numFmtId="164" fontId="15" fillId="0" borderId="1" xfId="2" applyNumberFormat="1" applyFont="1" applyFill="1" applyBorder="1" applyAlignment="1">
      <alignment vertical="center"/>
    </xf>
    <xf numFmtId="164" fontId="40" fillId="0" borderId="1" xfId="2" applyNumberFormat="1" applyFont="1" applyFill="1" applyBorder="1" applyAlignment="1">
      <alignment vertical="center"/>
    </xf>
    <xf numFmtId="164" fontId="7" fillId="0" borderId="1" xfId="2" applyNumberFormat="1" applyFont="1" applyBorder="1" applyAlignment="1">
      <alignment horizontal="right" vertical="center"/>
    </xf>
    <xf numFmtId="164" fontId="7" fillId="0" borderId="1" xfId="2" applyNumberFormat="1" applyFont="1" applyFill="1" applyBorder="1" applyAlignment="1">
      <alignment horizontal="right" vertical="center"/>
    </xf>
    <xf numFmtId="0" fontId="23" fillId="0" borderId="1" xfId="0" applyFont="1" applyBorder="1" applyAlignment="1">
      <alignment vertical="center" wrapText="1"/>
    </xf>
    <xf numFmtId="0" fontId="41" fillId="0" borderId="1" xfId="0" applyFont="1" applyBorder="1" applyAlignment="1">
      <alignment vertical="center" wrapText="1"/>
    </xf>
    <xf numFmtId="164" fontId="40" fillId="0" borderId="1" xfId="2" applyNumberFormat="1" applyFont="1" applyBorder="1" applyAlignment="1">
      <alignment vertical="center"/>
    </xf>
    <xf numFmtId="0" fontId="0" fillId="6" borderId="1" xfId="0" applyFill="1" applyBorder="1" applyAlignment="1">
      <alignment vertical="center"/>
    </xf>
    <xf numFmtId="0" fontId="6" fillId="0" borderId="1" xfId="0" applyFont="1" applyBorder="1" applyAlignment="1">
      <alignment vertical="center" wrapText="1"/>
    </xf>
    <xf numFmtId="0" fontId="9" fillId="0" borderId="1" xfId="0" applyFont="1" applyBorder="1" applyAlignment="1">
      <alignment vertical="center" wrapText="1"/>
    </xf>
    <xf numFmtId="6" fontId="6" fillId="0" borderId="1" xfId="0" applyNumberFormat="1" applyFont="1" applyFill="1" applyBorder="1" applyAlignment="1">
      <alignment vertical="center" wrapText="1"/>
    </xf>
    <xf numFmtId="6" fontId="40" fillId="0" borderId="1" xfId="0" applyNumberFormat="1" applyFont="1" applyFill="1" applyBorder="1" applyAlignment="1">
      <alignment vertical="center" wrapText="1"/>
    </xf>
    <xf numFmtId="0" fontId="6" fillId="0" borderId="0" xfId="0" applyFont="1" applyAlignment="1">
      <alignment vertical="center"/>
    </xf>
    <xf numFmtId="0" fontId="16" fillId="6" borderId="1" xfId="0" applyFont="1" applyFill="1" applyBorder="1" applyAlignment="1">
      <alignment horizontal="left" wrapText="1"/>
    </xf>
    <xf numFmtId="164" fontId="7" fillId="0" borderId="1" xfId="2" applyNumberFormat="1" applyFont="1" applyFill="1" applyBorder="1" applyAlignment="1">
      <alignment horizontal="right" vertical="center" wrapText="1"/>
    </xf>
    <xf numFmtId="0" fontId="19" fillId="0" borderId="0" xfId="0" applyFont="1" applyBorder="1" applyAlignment="1">
      <alignment vertical="top" wrapText="1"/>
    </xf>
    <xf numFmtId="0" fontId="16" fillId="2" borderId="0" xfId="0" applyFont="1" applyFill="1" applyBorder="1" applyAlignment="1">
      <alignment wrapText="1"/>
    </xf>
    <xf numFmtId="0" fontId="5" fillId="2" borderId="0" xfId="0" applyFont="1" applyFill="1" applyBorder="1" applyAlignment="1">
      <alignment wrapText="1"/>
    </xf>
    <xf numFmtId="0" fontId="9" fillId="0" borderId="0" xfId="0" applyFont="1" applyBorder="1" applyAlignment="1">
      <alignment vertical="top" wrapText="1"/>
    </xf>
    <xf numFmtId="0" fontId="9" fillId="2" borderId="0" xfId="0" applyFont="1" applyFill="1" applyBorder="1" applyAlignment="1">
      <alignment vertical="top" wrapText="1"/>
    </xf>
    <xf numFmtId="0" fontId="23" fillId="0" borderId="0" xfId="0" applyFont="1" applyBorder="1" applyAlignment="1">
      <alignment vertical="top" wrapText="1"/>
    </xf>
    <xf numFmtId="0" fontId="38" fillId="0" borderId="0" xfId="0" applyFont="1" applyBorder="1" applyAlignment="1">
      <alignment vertical="top" wrapText="1"/>
    </xf>
    <xf numFmtId="0" fontId="9" fillId="2" borderId="0" xfId="0" applyFont="1" applyFill="1" applyBorder="1" applyAlignment="1">
      <alignment wrapText="1"/>
    </xf>
    <xf numFmtId="0" fontId="16" fillId="2" borderId="1" xfId="0" applyFont="1" applyFill="1" applyBorder="1" applyAlignment="1">
      <alignment horizontal="left" wrapText="1"/>
    </xf>
    <xf numFmtId="0" fontId="5" fillId="2" borderId="1" xfId="0" applyFont="1" applyFill="1" applyBorder="1" applyAlignment="1">
      <alignment horizontal="left" wrapText="1"/>
    </xf>
    <xf numFmtId="164" fontId="15" fillId="0" borderId="1" xfId="0" applyNumberFormat="1" applyFont="1" applyFill="1" applyBorder="1" applyAlignment="1">
      <alignment horizontal="right" vertical="top" wrapText="1"/>
    </xf>
    <xf numFmtId="0" fontId="13" fillId="0" borderId="7" xfId="0" applyFont="1" applyBorder="1" applyAlignment="1">
      <alignment vertical="top" wrapText="1"/>
    </xf>
    <xf numFmtId="0" fontId="18" fillId="0" borderId="8" xfId="0" applyFont="1" applyBorder="1" applyAlignment="1">
      <alignment vertical="top" wrapText="1"/>
    </xf>
    <xf numFmtId="0" fontId="5" fillId="0" borderId="0" xfId="0" applyFont="1" applyAlignment="1">
      <alignment horizontal="left"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0" fillId="0" borderId="0" xfId="0" applyAlignment="1" applyProtection="1">
      <alignment horizontal="left" wrapText="1"/>
      <protection locked="0"/>
    </xf>
    <xf numFmtId="0" fontId="0" fillId="0" borderId="0" xfId="0" applyAlignment="1" applyProtection="1">
      <alignment wrapText="1"/>
      <protection locked="0"/>
    </xf>
    <xf numFmtId="0" fontId="0" fillId="0" borderId="0" xfId="0" applyProtection="1">
      <protection locked="0"/>
    </xf>
  </cellXfs>
  <cellStyles count="3">
    <cellStyle name="Currency" xfId="1" builtinId="4"/>
    <cellStyle name="Currency 2" xfId="2"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
  <sheetViews>
    <sheetView tabSelected="1" zoomScaleNormal="100" workbookViewId="0">
      <pane xSplit="2" ySplit="15" topLeftCell="C16" activePane="bottomRight" state="frozen"/>
      <selection pane="topRight" activeCell="C1" sqref="C1"/>
      <selection pane="bottomLeft" activeCell="A13" sqref="A13"/>
      <selection pane="bottomRight"/>
    </sheetView>
  </sheetViews>
  <sheetFormatPr defaultColWidth="9" defaultRowHeight="12.9" outlineLevelRow="1" outlineLevelCol="2" x14ac:dyDescent="0.2"/>
  <cols>
    <col min="1" max="1" width="2.375" style="2" customWidth="1"/>
    <col min="2" max="2" width="27.375" style="2" customWidth="1"/>
    <col min="3" max="3" width="20.625" style="5" customWidth="1"/>
    <col min="4" max="4" width="0.875" style="5" customWidth="1"/>
    <col min="5" max="6" width="9" style="2" hidden="1" customWidth="1" outlineLevel="1"/>
    <col min="7" max="7" width="0.875" style="2" hidden="1" customWidth="1" outlineLevel="1"/>
    <col min="8" max="9" width="14.875" style="2" hidden="1" customWidth="1" outlineLevel="1"/>
    <col min="10" max="10" width="0.875" style="2" hidden="1" customWidth="1" outlineLevel="1"/>
    <col min="11" max="11" width="14.875" style="2" hidden="1" customWidth="1" outlineLevel="1"/>
    <col min="12" max="12" width="14.875" style="4" hidden="1" customWidth="1" outlineLevel="1"/>
    <col min="13" max="13" width="0.875" style="4" hidden="1" customWidth="1" outlineLevel="1"/>
    <col min="14" max="15" width="14.875" style="4" hidden="1" customWidth="1" outlineLevel="1"/>
    <col min="16" max="16" width="0.875" style="4" hidden="1" customWidth="1" outlineLevel="1"/>
    <col min="17" max="17" width="21.875" style="4" hidden="1" customWidth="1" outlineLevel="1"/>
    <col min="18" max="18" width="38.875" style="47" hidden="1" customWidth="1" outlineLevel="1"/>
    <col min="19" max="19" width="24.125" style="4" hidden="1" customWidth="1" outlineLevel="1"/>
    <col min="20" max="20" width="1.125" style="4" hidden="1" customWidth="1" outlineLevel="1"/>
    <col min="21" max="21" width="21.125" style="4" hidden="1" customWidth="1" outlineLevel="1"/>
    <col min="22" max="22" width="20.625" style="4" hidden="1" customWidth="1" outlineLevel="1"/>
    <col min="23" max="23" width="1.25" style="4" hidden="1" customWidth="1" outlineLevel="1"/>
    <col min="24" max="24" width="32.625" style="4" hidden="1" customWidth="1" outlineLevel="1"/>
    <col min="25" max="25" width="1.125" style="4" hidden="1" customWidth="1" outlineLevel="1"/>
    <col min="26" max="26" width="20.625" style="4" hidden="1" customWidth="1" outlineLevel="1"/>
    <col min="27" max="27" width="1.25" style="4" hidden="1" customWidth="1" outlineLevel="1"/>
    <col min="28" max="28" width="40.375" style="4" hidden="1" customWidth="1" outlineLevel="1" collapsed="1"/>
    <col min="29" max="29" width="2.375" style="2" hidden="1" customWidth="1" outlineLevel="1"/>
    <col min="30" max="30" width="19.875" style="2" hidden="1" customWidth="1" outlineLevel="1"/>
    <col min="31" max="31" width="1.25" style="2" hidden="1" customWidth="1" outlineLevel="1"/>
    <col min="32" max="32" width="27.75" style="2" hidden="1" customWidth="1" outlineLevel="2"/>
    <col min="33" max="33" width="1.375" style="2" hidden="1" customWidth="1" outlineLevel="1"/>
    <col min="34" max="34" width="23.375" style="2" hidden="1" customWidth="1" outlineLevel="1"/>
    <col min="35" max="35" width="1.625" style="2" hidden="1" customWidth="1" outlineLevel="1"/>
    <col min="36" max="36" width="32.375" style="2" hidden="1" customWidth="1" outlineLevel="1"/>
    <col min="37" max="37" width="1.625" style="2" hidden="1" customWidth="1" outlineLevel="1"/>
    <col min="38" max="38" width="23" style="2" hidden="1" customWidth="1" outlineLevel="1"/>
    <col min="39" max="39" width="1.125" style="2" hidden="1" customWidth="1" outlineLevel="1"/>
    <col min="40" max="40" width="24" style="2" hidden="1" customWidth="1" outlineLevel="1"/>
    <col min="41" max="41" width="1.125" style="2" hidden="1" customWidth="1" outlineLevel="1"/>
    <col min="42" max="42" width="24" style="2" hidden="1" customWidth="1" outlineLevel="1"/>
    <col min="43" max="43" width="1.125" style="2" hidden="1" customWidth="1" outlineLevel="1"/>
    <col min="44" max="44" width="24.125" style="2" hidden="1" customWidth="1" outlineLevel="1"/>
    <col min="45" max="45" width="1.125" style="2" customWidth="1" collapsed="1"/>
    <col min="46" max="46" width="23.875" style="2" customWidth="1"/>
    <col min="47" max="47" width="1.125" style="2" customWidth="1"/>
    <col min="48" max="48" width="23" style="2" customWidth="1"/>
    <col min="49" max="49" width="1.375" style="2" customWidth="1"/>
    <col min="50" max="50" width="23" style="2" customWidth="1"/>
    <col min="51" max="51" width="1.375" style="2" customWidth="1"/>
    <col min="52" max="52" width="23" style="2" customWidth="1"/>
    <col min="53" max="53" width="1.375" style="2" customWidth="1"/>
    <col min="54" max="54" width="23" style="2" customWidth="1"/>
    <col min="55" max="55" width="1.375" style="2" customWidth="1"/>
    <col min="56" max="56" width="23" style="2" customWidth="1"/>
    <col min="57" max="57" width="1.375" style="2" customWidth="1"/>
    <col min="58" max="58" width="27.375" style="2" customWidth="1"/>
    <col min="59" max="16384" width="9" style="2"/>
  </cols>
  <sheetData>
    <row r="1" spans="2:58" ht="18.350000000000001" x14ac:dyDescent="0.3">
      <c r="B1" s="3" t="s">
        <v>0</v>
      </c>
    </row>
    <row r="2" spans="2:58" x14ac:dyDescent="0.2">
      <c r="B2" s="2" t="s">
        <v>10</v>
      </c>
      <c r="C2" s="30" t="s">
        <v>163</v>
      </c>
      <c r="D2" s="18"/>
      <c r="E2" s="18"/>
      <c r="F2" s="18"/>
      <c r="G2" s="18"/>
      <c r="H2" s="18"/>
      <c r="I2" s="18"/>
      <c r="J2" s="18"/>
      <c r="K2" s="18"/>
      <c r="L2" s="18"/>
      <c r="M2" s="18"/>
      <c r="N2" s="18"/>
      <c r="O2" s="18"/>
      <c r="P2" s="18"/>
      <c r="Q2" s="18"/>
      <c r="R2" s="48"/>
      <c r="S2" s="18"/>
      <c r="T2" s="18"/>
      <c r="U2" s="18"/>
      <c r="V2" s="18"/>
      <c r="W2" s="18"/>
      <c r="X2" s="18"/>
      <c r="Y2" s="18"/>
      <c r="Z2" s="18"/>
      <c r="AA2" s="18"/>
      <c r="AB2" s="18"/>
    </row>
    <row r="3" spans="2:58" x14ac:dyDescent="0.2">
      <c r="C3" s="30" t="s">
        <v>149</v>
      </c>
      <c r="D3" s="18"/>
      <c r="E3" s="18"/>
      <c r="F3" s="18"/>
      <c r="G3" s="18"/>
      <c r="H3" s="18"/>
      <c r="I3" s="18"/>
      <c r="J3" s="18"/>
      <c r="K3" s="18"/>
      <c r="L3" s="18"/>
      <c r="M3" s="18"/>
      <c r="N3" s="18"/>
      <c r="O3" s="18"/>
      <c r="P3" s="18"/>
      <c r="Q3" s="18"/>
      <c r="R3" s="48"/>
      <c r="S3" s="18"/>
      <c r="T3" s="18"/>
      <c r="U3" s="18"/>
      <c r="V3" s="18"/>
      <c r="W3" s="18"/>
      <c r="X3" s="18"/>
      <c r="Y3" s="18"/>
      <c r="Z3" s="18"/>
      <c r="AA3" s="18"/>
      <c r="AB3" s="18"/>
    </row>
    <row r="4" spans="2:58" x14ac:dyDescent="0.2">
      <c r="C4" s="18" t="s">
        <v>297</v>
      </c>
      <c r="D4" s="18"/>
      <c r="E4" s="18"/>
      <c r="F4" s="18"/>
      <c r="G4" s="18"/>
      <c r="H4" s="18"/>
      <c r="I4" s="18"/>
      <c r="J4" s="18"/>
      <c r="K4" s="18"/>
      <c r="L4" s="18"/>
      <c r="M4" s="18"/>
      <c r="N4" s="18"/>
      <c r="O4" s="18"/>
      <c r="P4" s="18"/>
      <c r="Q4" s="18"/>
      <c r="R4" s="48"/>
      <c r="S4" s="18"/>
      <c r="T4" s="18"/>
      <c r="U4" s="18"/>
      <c r="V4" s="18"/>
      <c r="W4" s="18"/>
      <c r="X4" s="18"/>
      <c r="Y4" s="18"/>
      <c r="Z4" s="18"/>
      <c r="AA4" s="18"/>
      <c r="AB4" s="18"/>
    </row>
    <row r="5" spans="2:58" x14ac:dyDescent="0.2">
      <c r="C5" s="30" t="s">
        <v>298</v>
      </c>
      <c r="D5" s="18"/>
      <c r="E5" s="18"/>
      <c r="F5" s="18"/>
      <c r="G5" s="18"/>
      <c r="H5" s="18"/>
      <c r="I5" s="18"/>
      <c r="J5" s="18"/>
      <c r="K5" s="18"/>
      <c r="L5" s="18"/>
      <c r="M5" s="18"/>
      <c r="N5" s="18"/>
      <c r="O5" s="18"/>
      <c r="P5" s="18"/>
      <c r="Q5" s="18"/>
      <c r="R5" s="48"/>
      <c r="S5" s="18"/>
      <c r="T5" s="18"/>
      <c r="U5" s="18"/>
      <c r="V5" s="18"/>
      <c r="W5" s="18"/>
      <c r="X5" s="18"/>
      <c r="Y5" s="18"/>
      <c r="Z5" s="18"/>
      <c r="AA5" s="18"/>
      <c r="AB5" s="18"/>
    </row>
    <row r="6" spans="2:58" x14ac:dyDescent="0.2">
      <c r="C6" s="30" t="s">
        <v>161</v>
      </c>
      <c r="D6" s="18"/>
      <c r="E6" s="18"/>
      <c r="F6" s="18"/>
      <c r="G6" s="18"/>
      <c r="H6" s="18"/>
      <c r="I6" s="18"/>
      <c r="J6" s="18"/>
      <c r="K6" s="18"/>
      <c r="L6" s="18"/>
      <c r="M6" s="18"/>
      <c r="N6" s="18"/>
      <c r="O6" s="18"/>
      <c r="P6" s="18"/>
      <c r="Q6" s="18"/>
      <c r="R6" s="48"/>
      <c r="S6" s="18"/>
      <c r="T6" s="18"/>
      <c r="U6" s="18"/>
      <c r="V6" s="18"/>
      <c r="W6" s="18"/>
      <c r="X6" s="18"/>
      <c r="Y6" s="18"/>
      <c r="Z6" s="18"/>
      <c r="AA6" s="18"/>
      <c r="AB6" s="18"/>
    </row>
    <row r="7" spans="2:58" x14ac:dyDescent="0.2">
      <c r="L7" s="42"/>
      <c r="N7" s="42"/>
      <c r="O7" s="42"/>
      <c r="Q7" s="42"/>
    </row>
    <row r="8" spans="2:58" ht="13.6" hidden="1" outlineLevel="1" x14ac:dyDescent="0.25">
      <c r="B8" s="35" t="s">
        <v>27</v>
      </c>
      <c r="C8" s="36"/>
      <c r="D8" s="36"/>
      <c r="E8" s="37"/>
      <c r="F8" s="37"/>
      <c r="G8" s="37"/>
      <c r="H8" s="37"/>
      <c r="I8" s="37"/>
      <c r="J8" s="37"/>
      <c r="K8" s="37"/>
      <c r="L8" s="38"/>
      <c r="M8" s="38"/>
      <c r="N8" s="38"/>
      <c r="O8" s="38"/>
      <c r="P8" s="38"/>
      <c r="Q8" s="38"/>
      <c r="S8" s="38"/>
      <c r="T8" s="38"/>
      <c r="U8" s="38"/>
      <c r="V8" s="38"/>
      <c r="W8" s="38"/>
      <c r="X8" s="38"/>
      <c r="Y8" s="38"/>
      <c r="Z8" s="38"/>
      <c r="AA8" s="38"/>
      <c r="AB8" s="38"/>
    </row>
    <row r="9" spans="2:58" hidden="1" outlineLevel="1" x14ac:dyDescent="0.2">
      <c r="B9" s="37" t="s">
        <v>24</v>
      </c>
      <c r="C9" s="36"/>
      <c r="D9" s="36"/>
      <c r="E9" s="37"/>
      <c r="F9" s="37"/>
      <c r="G9" s="37"/>
      <c r="H9" s="37"/>
      <c r="I9" s="37"/>
      <c r="J9" s="37"/>
      <c r="K9" s="37"/>
      <c r="L9" s="38"/>
      <c r="M9" s="38"/>
      <c r="N9" s="38"/>
      <c r="O9" s="38"/>
      <c r="P9" s="38"/>
      <c r="Q9" s="38"/>
      <c r="S9" s="38"/>
      <c r="T9" s="38"/>
      <c r="U9" s="38"/>
      <c r="V9" s="38"/>
      <c r="W9" s="38"/>
      <c r="X9" s="38"/>
      <c r="Y9" s="38"/>
      <c r="Z9" s="38"/>
      <c r="AA9" s="38"/>
      <c r="AB9" s="38"/>
    </row>
    <row r="10" spans="2:58" hidden="1" outlineLevel="1" x14ac:dyDescent="0.2">
      <c r="B10" s="37" t="s">
        <v>26</v>
      </c>
      <c r="C10" s="36"/>
      <c r="D10" s="36"/>
      <c r="E10" s="37"/>
      <c r="F10" s="37"/>
      <c r="G10" s="37"/>
      <c r="H10" s="37"/>
      <c r="I10" s="37"/>
      <c r="J10" s="37"/>
      <c r="K10" s="37"/>
      <c r="L10" s="38"/>
      <c r="M10" s="38"/>
      <c r="N10" s="38"/>
      <c r="O10" s="38"/>
      <c r="P10" s="38"/>
      <c r="Q10" s="38"/>
      <c r="S10" s="38"/>
      <c r="T10" s="38"/>
      <c r="U10" s="38"/>
      <c r="V10" s="38"/>
      <c r="W10" s="38"/>
      <c r="X10" s="38"/>
      <c r="Y10" s="38"/>
      <c r="Z10" s="38"/>
      <c r="AA10" s="38"/>
      <c r="AB10" s="38"/>
    </row>
    <row r="11" spans="2:58" ht="14.3" hidden="1" outlineLevel="1" x14ac:dyDescent="0.2">
      <c r="B11" s="152" t="s">
        <v>25</v>
      </c>
      <c r="C11" s="153"/>
      <c r="D11" s="34"/>
      <c r="E11" s="27">
        <v>1968</v>
      </c>
      <c r="F11" s="27">
        <v>1939</v>
      </c>
      <c r="G11" s="27"/>
      <c r="H11" s="27">
        <v>1992</v>
      </c>
      <c r="I11" s="27">
        <v>1992</v>
      </c>
      <c r="J11" s="27"/>
      <c r="K11" s="22">
        <v>2022</v>
      </c>
      <c r="L11" s="23">
        <v>2036</v>
      </c>
      <c r="M11" s="34"/>
      <c r="N11" s="23">
        <v>2191</v>
      </c>
      <c r="O11" s="23">
        <v>2238</v>
      </c>
      <c r="P11" s="34"/>
      <c r="Q11" s="23">
        <v>2659</v>
      </c>
      <c r="R11" s="50"/>
      <c r="S11" s="34"/>
      <c r="T11" s="34"/>
      <c r="U11" s="34"/>
      <c r="V11" s="34"/>
      <c r="W11" s="34"/>
      <c r="X11" s="34"/>
      <c r="Y11" s="34"/>
      <c r="Z11" s="34"/>
      <c r="AA11" s="34"/>
      <c r="AB11" s="34"/>
      <c r="AD11" s="34"/>
      <c r="AE11" s="34"/>
      <c r="AF11" s="34"/>
      <c r="AG11" s="141"/>
      <c r="AH11" s="141"/>
      <c r="AI11" s="141"/>
      <c r="AJ11" s="141"/>
      <c r="AL11" s="34"/>
      <c r="AM11" s="34"/>
      <c r="AN11" s="34"/>
      <c r="AO11" s="34"/>
      <c r="AP11" s="34"/>
      <c r="AQ11" s="34"/>
      <c r="AR11" s="34"/>
      <c r="AS11" s="34"/>
      <c r="AT11" s="34"/>
      <c r="AU11" s="34"/>
      <c r="AV11" s="34"/>
      <c r="AW11" s="34"/>
      <c r="AX11" s="34"/>
      <c r="AY11" s="34"/>
      <c r="AZ11" s="34"/>
      <c r="BA11" s="34"/>
      <c r="BB11" s="34"/>
      <c r="BC11" s="34"/>
      <c r="BD11" s="34"/>
      <c r="BE11" s="34"/>
      <c r="BF11" s="34"/>
    </row>
    <row r="12" spans="2:58" s="1" customFormat="1" ht="13.6" collapsed="1" x14ac:dyDescent="0.25">
      <c r="B12" s="31" t="s">
        <v>1</v>
      </c>
      <c r="C12" s="32" t="s">
        <v>2</v>
      </c>
      <c r="D12" s="32"/>
      <c r="E12" s="31" t="s">
        <v>3</v>
      </c>
      <c r="F12" s="31" t="s">
        <v>4</v>
      </c>
      <c r="G12" s="31"/>
      <c r="H12" s="31" t="s">
        <v>5</v>
      </c>
      <c r="I12" s="31" t="s">
        <v>19</v>
      </c>
      <c r="J12" s="31"/>
      <c r="K12" s="31" t="s">
        <v>20</v>
      </c>
      <c r="L12" s="33" t="s">
        <v>21</v>
      </c>
      <c r="M12" s="33"/>
      <c r="N12" s="33" t="s">
        <v>36</v>
      </c>
      <c r="O12" s="33" t="s">
        <v>73</v>
      </c>
      <c r="P12" s="33"/>
      <c r="Q12" s="33" t="s">
        <v>86</v>
      </c>
      <c r="R12" s="49" t="s">
        <v>82</v>
      </c>
      <c r="S12" s="33" t="s">
        <v>95</v>
      </c>
      <c r="T12" s="33"/>
      <c r="U12" s="33" t="s">
        <v>100</v>
      </c>
      <c r="V12" s="33" t="s">
        <v>101</v>
      </c>
      <c r="W12" s="33"/>
      <c r="X12" s="33" t="s">
        <v>102</v>
      </c>
      <c r="Y12" s="33"/>
      <c r="Z12" s="33" t="s">
        <v>179</v>
      </c>
      <c r="AA12" s="33"/>
      <c r="AB12" s="33" t="s">
        <v>191</v>
      </c>
      <c r="AD12" s="33" t="s">
        <v>190</v>
      </c>
      <c r="AE12" s="33"/>
      <c r="AF12" s="33" t="s">
        <v>16</v>
      </c>
      <c r="AG12" s="142"/>
      <c r="AH12" s="33" t="s">
        <v>216</v>
      </c>
      <c r="AI12" s="142"/>
      <c r="AJ12" s="142" t="s">
        <v>16</v>
      </c>
      <c r="AL12" s="33" t="s">
        <v>232</v>
      </c>
      <c r="AM12" s="33"/>
      <c r="AN12" s="149">
        <v>1718</v>
      </c>
      <c r="AO12" s="33"/>
      <c r="AP12" s="33" t="s">
        <v>254</v>
      </c>
      <c r="AQ12" s="33"/>
      <c r="AR12" s="149">
        <v>1819</v>
      </c>
      <c r="AS12" s="33"/>
      <c r="AT12" s="149" t="s">
        <v>271</v>
      </c>
      <c r="AU12" s="33"/>
      <c r="AV12" s="149">
        <v>1920</v>
      </c>
      <c r="AW12" s="33"/>
      <c r="AX12" s="149" t="s">
        <v>288</v>
      </c>
      <c r="AY12" s="33"/>
      <c r="AZ12" s="149">
        <v>2021</v>
      </c>
      <c r="BA12" s="33"/>
      <c r="BB12" s="149" t="s">
        <v>308</v>
      </c>
      <c r="BC12" s="33"/>
      <c r="BD12" s="149">
        <v>2122</v>
      </c>
      <c r="BE12" s="33"/>
      <c r="BF12" s="33" t="s">
        <v>16</v>
      </c>
    </row>
    <row r="13" spans="2:58" x14ac:dyDescent="0.2">
      <c r="AD13" s="4"/>
      <c r="AE13" s="4"/>
      <c r="AF13" s="4"/>
      <c r="AG13" s="4"/>
      <c r="AH13" s="4"/>
      <c r="AI13" s="4"/>
      <c r="AJ13" s="4"/>
      <c r="AL13" s="4"/>
      <c r="AM13" s="4"/>
      <c r="AN13" s="4"/>
      <c r="AO13" s="4"/>
      <c r="AP13" s="4"/>
      <c r="AQ13" s="4"/>
      <c r="AR13" s="4"/>
      <c r="AS13" s="4"/>
      <c r="AT13" s="4"/>
      <c r="AU13" s="4"/>
      <c r="AV13" s="4"/>
      <c r="AW13" s="4"/>
      <c r="AX13" s="4"/>
      <c r="AY13" s="4"/>
      <c r="AZ13" s="4"/>
      <c r="BA13" s="4"/>
      <c r="BB13" s="4"/>
      <c r="BC13" s="4"/>
      <c r="BD13" s="4"/>
      <c r="BE13" s="4"/>
      <c r="BF13" s="4"/>
    </row>
    <row r="14" spans="2:58" ht="13.6" x14ac:dyDescent="0.25">
      <c r="B14" s="1" t="s">
        <v>17</v>
      </c>
      <c r="AD14" s="4"/>
      <c r="AE14" s="4"/>
      <c r="AF14" s="4"/>
      <c r="AG14" s="4"/>
      <c r="AH14" s="4"/>
      <c r="AI14" s="4"/>
      <c r="AJ14" s="4"/>
      <c r="AL14" s="4"/>
      <c r="AM14" s="4"/>
      <c r="AN14" s="4"/>
      <c r="AO14" s="4"/>
      <c r="AP14" s="4"/>
      <c r="AQ14" s="4"/>
      <c r="AR14" s="4"/>
      <c r="AS14" s="4"/>
      <c r="AT14" s="4"/>
      <c r="AU14" s="4"/>
      <c r="AV14" s="4"/>
      <c r="AW14" s="4"/>
      <c r="AX14" s="4"/>
      <c r="AY14" s="4"/>
      <c r="AZ14" s="4"/>
      <c r="BA14" s="4"/>
      <c r="BB14" s="4"/>
      <c r="BC14" s="4"/>
      <c r="BD14" s="4"/>
      <c r="BE14" s="4"/>
      <c r="BF14" s="4"/>
    </row>
    <row r="15" spans="2:58" s="1" customFormat="1" ht="13.6" x14ac:dyDescent="0.25">
      <c r="B15" s="6" t="s">
        <v>1</v>
      </c>
      <c r="C15" s="7" t="s">
        <v>2</v>
      </c>
      <c r="D15" s="7"/>
      <c r="E15" s="6" t="s">
        <v>3</v>
      </c>
      <c r="F15" s="6" t="s">
        <v>4</v>
      </c>
      <c r="G15" s="6"/>
      <c r="H15" s="6" t="s">
        <v>5</v>
      </c>
      <c r="I15" s="6" t="s">
        <v>19</v>
      </c>
      <c r="J15" s="6"/>
      <c r="K15" s="6" t="s">
        <v>20</v>
      </c>
      <c r="L15" s="8" t="s">
        <v>21</v>
      </c>
      <c r="M15" s="8"/>
      <c r="N15" s="8" t="s">
        <v>37</v>
      </c>
      <c r="O15" s="8" t="s">
        <v>73</v>
      </c>
      <c r="P15" s="8"/>
      <c r="Q15" s="8" t="s">
        <v>86</v>
      </c>
      <c r="R15" s="49" t="s">
        <v>82</v>
      </c>
      <c r="S15" s="8" t="s">
        <v>95</v>
      </c>
      <c r="T15" s="8"/>
      <c r="U15" s="8" t="s">
        <v>100</v>
      </c>
      <c r="V15" s="8" t="s">
        <v>101</v>
      </c>
      <c r="W15" s="8"/>
      <c r="X15" s="8"/>
      <c r="Y15" s="8"/>
      <c r="Z15" s="8" t="s">
        <v>179</v>
      </c>
      <c r="AA15" s="8"/>
      <c r="AB15" s="8" t="s">
        <v>16</v>
      </c>
      <c r="AD15" s="8" t="s">
        <v>190</v>
      </c>
      <c r="AE15" s="8"/>
      <c r="AF15" s="8" t="s">
        <v>16</v>
      </c>
      <c r="AG15" s="143"/>
      <c r="AH15" s="8" t="s">
        <v>216</v>
      </c>
      <c r="AI15" s="143"/>
      <c r="AJ15" s="143" t="s">
        <v>16</v>
      </c>
      <c r="AL15" s="8" t="s">
        <v>232</v>
      </c>
      <c r="AM15" s="8"/>
      <c r="AN15" s="150">
        <v>1718</v>
      </c>
      <c r="AO15" s="8"/>
      <c r="AP15" s="8" t="s">
        <v>254</v>
      </c>
      <c r="AQ15" s="8"/>
      <c r="AR15" s="150">
        <f>AR12</f>
        <v>1819</v>
      </c>
      <c r="AS15" s="8"/>
      <c r="AT15" s="150" t="str">
        <f>AT12</f>
        <v>1819adj</v>
      </c>
      <c r="AU15" s="8"/>
      <c r="AV15" s="150">
        <f>AV12</f>
        <v>1920</v>
      </c>
      <c r="AW15" s="8"/>
      <c r="AX15" s="150" t="str">
        <f>AX12</f>
        <v>1920adj</v>
      </c>
      <c r="AY15" s="8"/>
      <c r="AZ15" s="150">
        <v>2021</v>
      </c>
      <c r="BA15" s="8"/>
      <c r="BB15" s="150" t="str">
        <f>BB12</f>
        <v>2021adj</v>
      </c>
      <c r="BC15" s="8"/>
      <c r="BD15" s="150">
        <f>BD12</f>
        <v>2122</v>
      </c>
      <c r="BE15" s="8"/>
      <c r="BF15" s="8" t="s">
        <v>16</v>
      </c>
    </row>
    <row r="16" spans="2:58" s="1" customFormat="1" ht="13.6" x14ac:dyDescent="0.25">
      <c r="B16" s="106" t="s">
        <v>140</v>
      </c>
      <c r="C16" s="7"/>
      <c r="D16" s="7"/>
      <c r="E16" s="6"/>
      <c r="F16" s="6"/>
      <c r="G16" s="6"/>
      <c r="H16" s="6"/>
      <c r="I16" s="6"/>
      <c r="J16" s="6"/>
      <c r="K16" s="6"/>
      <c r="L16" s="8"/>
      <c r="M16" s="8"/>
      <c r="N16" s="8"/>
      <c r="O16" s="8"/>
      <c r="P16" s="8"/>
      <c r="Q16" s="8"/>
      <c r="R16" s="49"/>
      <c r="S16" s="8"/>
      <c r="T16" s="8"/>
      <c r="U16" s="8"/>
      <c r="V16" s="8"/>
      <c r="W16" s="8"/>
      <c r="X16" s="8"/>
      <c r="Y16" s="8"/>
      <c r="Z16" s="8"/>
      <c r="AA16" s="8"/>
      <c r="AB16" s="8"/>
      <c r="AD16" s="8"/>
      <c r="AE16" s="8"/>
      <c r="AF16" s="8"/>
      <c r="AG16" s="143"/>
      <c r="AH16" s="8"/>
      <c r="AI16" s="143"/>
      <c r="AJ16" s="143"/>
      <c r="AL16" s="8"/>
      <c r="AM16" s="8"/>
      <c r="AN16" s="8"/>
      <c r="AO16" s="8"/>
      <c r="AP16" s="8"/>
      <c r="AQ16" s="8"/>
      <c r="AR16" s="8"/>
      <c r="AS16" s="8"/>
      <c r="AT16" s="8"/>
      <c r="AU16" s="8"/>
      <c r="AV16" s="8"/>
      <c r="AW16" s="8"/>
      <c r="AX16" s="8"/>
      <c r="AY16" s="8"/>
      <c r="AZ16" s="8"/>
      <c r="BA16" s="8"/>
      <c r="BB16" s="8"/>
      <c r="BC16" s="8"/>
      <c r="BD16" s="8"/>
      <c r="BE16" s="8"/>
      <c r="BF16" s="8"/>
    </row>
    <row r="17" spans="1:58" s="1" customFormat="1" ht="76.099999999999994" x14ac:dyDescent="0.25">
      <c r="A17" s="28"/>
      <c r="B17" s="24" t="s">
        <v>83</v>
      </c>
      <c r="C17" s="13" t="s">
        <v>157</v>
      </c>
      <c r="D17" s="25"/>
      <c r="E17" s="26">
        <f>3294+675+225</f>
        <v>4194</v>
      </c>
      <c r="F17" s="26">
        <v>4164</v>
      </c>
      <c r="G17" s="26"/>
      <c r="H17" s="40" t="s">
        <v>38</v>
      </c>
      <c r="I17" s="40" t="s">
        <v>39</v>
      </c>
      <c r="J17" s="26"/>
      <c r="K17" s="40" t="s">
        <v>62</v>
      </c>
      <c r="L17" s="40" t="s">
        <v>61</v>
      </c>
      <c r="M17" s="13"/>
      <c r="N17" s="40" t="s">
        <v>65</v>
      </c>
      <c r="O17" s="43" t="s">
        <v>74</v>
      </c>
      <c r="P17" s="13"/>
      <c r="Q17" s="43" t="s">
        <v>87</v>
      </c>
      <c r="R17" s="51"/>
      <c r="S17" s="43" t="s">
        <v>96</v>
      </c>
      <c r="T17" s="43"/>
      <c r="U17" s="44" t="s">
        <v>107</v>
      </c>
      <c r="V17" s="107" t="s">
        <v>177</v>
      </c>
      <c r="W17" s="43"/>
      <c r="X17" s="63" t="s">
        <v>104</v>
      </c>
      <c r="Y17" s="43"/>
      <c r="Z17" s="43" t="s">
        <v>188</v>
      </c>
      <c r="AA17" s="43"/>
      <c r="AB17" s="13" t="s">
        <v>133</v>
      </c>
      <c r="AC17" s="28"/>
      <c r="AD17" s="43" t="s">
        <v>192</v>
      </c>
      <c r="AE17" s="43"/>
      <c r="AF17" s="13" t="s">
        <v>133</v>
      </c>
      <c r="AG17" s="144"/>
      <c r="AH17" s="43" t="s">
        <v>237</v>
      </c>
      <c r="AI17" s="144"/>
      <c r="AJ17" s="144" t="s">
        <v>133</v>
      </c>
      <c r="AL17" s="43" t="s">
        <v>242</v>
      </c>
      <c r="AM17" s="43"/>
      <c r="AN17" s="43" t="s">
        <v>255</v>
      </c>
      <c r="AO17" s="43"/>
      <c r="AP17" s="43" t="s">
        <v>257</v>
      </c>
      <c r="AQ17" s="43"/>
      <c r="AR17" s="43" t="s">
        <v>263</v>
      </c>
      <c r="AS17" s="43"/>
      <c r="AT17" s="43" t="s">
        <v>272</v>
      </c>
      <c r="AU17" s="43"/>
      <c r="AV17" s="43" t="s">
        <v>279</v>
      </c>
      <c r="AW17" s="43"/>
      <c r="AX17" s="43" t="s">
        <v>289</v>
      </c>
      <c r="AY17" s="43"/>
      <c r="AZ17" s="43" t="s">
        <v>300</v>
      </c>
      <c r="BA17" s="43"/>
      <c r="BB17" s="43" t="s">
        <v>309</v>
      </c>
      <c r="BC17" s="43"/>
      <c r="BD17" s="43" t="s">
        <v>316</v>
      </c>
      <c r="BE17" s="43"/>
      <c r="BF17" s="13" t="s">
        <v>233</v>
      </c>
    </row>
    <row r="18" spans="1:58" ht="38.75" hidden="1" outlineLevel="1" x14ac:dyDescent="0.2">
      <c r="B18" s="12" t="s">
        <v>84</v>
      </c>
      <c r="C18" s="13"/>
      <c r="D18" s="13"/>
      <c r="E18" s="16" t="s">
        <v>11</v>
      </c>
      <c r="F18" s="16" t="s">
        <v>11</v>
      </c>
      <c r="G18" s="16"/>
      <c r="H18" s="16">
        <v>8088</v>
      </c>
      <c r="I18" s="16">
        <v>7428</v>
      </c>
      <c r="J18" s="16"/>
      <c r="K18" s="19">
        <v>6542</v>
      </c>
      <c r="L18" s="19">
        <v>7501</v>
      </c>
      <c r="M18" s="13"/>
      <c r="N18" s="19">
        <v>7728</v>
      </c>
      <c r="O18" s="19">
        <v>7488</v>
      </c>
      <c r="P18" s="13"/>
      <c r="Q18" s="19">
        <v>7486</v>
      </c>
      <c r="R18" s="52"/>
      <c r="S18" s="19">
        <v>7469</v>
      </c>
      <c r="T18" s="13"/>
      <c r="U18" s="69">
        <v>0</v>
      </c>
      <c r="V18" s="69">
        <v>0</v>
      </c>
      <c r="W18" s="13"/>
      <c r="X18" s="13" t="s">
        <v>103</v>
      </c>
      <c r="Y18" s="19"/>
      <c r="Z18" s="114">
        <v>0</v>
      </c>
      <c r="AA18" s="13"/>
      <c r="AB18" s="13" t="s">
        <v>115</v>
      </c>
      <c r="AD18" s="114">
        <v>0</v>
      </c>
      <c r="AE18" s="13"/>
      <c r="AF18" s="13" t="s">
        <v>193</v>
      </c>
      <c r="AG18" s="144"/>
      <c r="AH18" s="114">
        <v>0</v>
      </c>
      <c r="AI18" s="144"/>
      <c r="AJ18" s="144" t="s">
        <v>193</v>
      </c>
      <c r="AL18" s="114">
        <v>0</v>
      </c>
      <c r="AM18" s="114"/>
      <c r="AN18" s="114"/>
      <c r="AO18" s="114"/>
      <c r="AP18" s="114"/>
      <c r="AQ18" s="114"/>
      <c r="AR18" s="114"/>
      <c r="AS18" s="114"/>
      <c r="AT18" s="114"/>
      <c r="AU18" s="13"/>
      <c r="AV18" s="114"/>
      <c r="AW18" s="13"/>
      <c r="AX18" s="114"/>
      <c r="AY18" s="13"/>
      <c r="AZ18" s="114"/>
      <c r="BA18" s="13"/>
      <c r="BB18" s="114"/>
      <c r="BC18" s="13"/>
      <c r="BD18" s="114"/>
      <c r="BE18" s="13"/>
      <c r="BF18" s="13" t="s">
        <v>193</v>
      </c>
    </row>
    <row r="19" spans="1:58" s="1" customFormat="1" ht="43.5" collapsed="1" x14ac:dyDescent="0.25">
      <c r="A19" s="28"/>
      <c r="B19" s="24" t="s">
        <v>6</v>
      </c>
      <c r="C19" s="13" t="s">
        <v>7</v>
      </c>
      <c r="D19" s="25"/>
      <c r="E19" s="26">
        <v>7921</v>
      </c>
      <c r="F19" s="26">
        <v>7887</v>
      </c>
      <c r="G19" s="26"/>
      <c r="H19" s="26">
        <v>8469</v>
      </c>
      <c r="I19" s="26">
        <v>8505</v>
      </c>
      <c r="J19" s="26"/>
      <c r="K19" s="39">
        <v>9052</v>
      </c>
      <c r="L19" s="39">
        <v>9171</v>
      </c>
      <c r="M19" s="25"/>
      <c r="N19" s="39">
        <v>9630</v>
      </c>
      <c r="O19" s="39">
        <v>9584</v>
      </c>
      <c r="P19" s="25"/>
      <c r="Q19" s="39">
        <v>10540</v>
      </c>
      <c r="R19" s="51"/>
      <c r="S19" s="39">
        <v>10348</v>
      </c>
      <c r="T19" s="39"/>
      <c r="U19" s="39">
        <v>10768</v>
      </c>
      <c r="V19" s="39">
        <v>10714</v>
      </c>
      <c r="W19" s="13"/>
      <c r="X19" s="13"/>
      <c r="Y19" s="39"/>
      <c r="Z19" s="39">
        <v>11045</v>
      </c>
      <c r="AA19" s="13"/>
      <c r="AB19" s="13" t="s">
        <v>134</v>
      </c>
      <c r="AC19" s="28"/>
      <c r="AD19" s="39">
        <v>11078</v>
      </c>
      <c r="AE19" s="13"/>
      <c r="AF19" s="13" t="s">
        <v>134</v>
      </c>
      <c r="AG19" s="144"/>
      <c r="AH19" s="39">
        <v>11460</v>
      </c>
      <c r="AI19" s="144"/>
      <c r="AJ19" s="144" t="s">
        <v>134</v>
      </c>
      <c r="AL19" s="39">
        <v>11427</v>
      </c>
      <c r="AM19" s="39"/>
      <c r="AN19" s="39">
        <v>11759</v>
      </c>
      <c r="AO19" s="39"/>
      <c r="AP19" s="39">
        <v>11843</v>
      </c>
      <c r="AQ19" s="39"/>
      <c r="AR19" s="39">
        <v>12192</v>
      </c>
      <c r="AS19" s="39"/>
      <c r="AT19" s="39">
        <v>12122</v>
      </c>
      <c r="AU19" s="13"/>
      <c r="AV19" s="39">
        <v>12800</v>
      </c>
      <c r="AW19" s="13"/>
      <c r="AX19" s="39">
        <v>12888</v>
      </c>
      <c r="AY19" s="13"/>
      <c r="AZ19" s="39">
        <v>13615</v>
      </c>
      <c r="BA19" s="13"/>
      <c r="BB19" s="39">
        <v>13579</v>
      </c>
      <c r="BC19" s="13"/>
      <c r="BD19" s="39">
        <v>14217</v>
      </c>
      <c r="BE19" s="13"/>
      <c r="BF19" s="13" t="s">
        <v>233</v>
      </c>
    </row>
    <row r="20" spans="1:58" x14ac:dyDescent="0.2">
      <c r="B20" s="14" t="s">
        <v>158</v>
      </c>
      <c r="C20" s="15"/>
      <c r="D20" s="15"/>
      <c r="E20" s="17"/>
      <c r="F20" s="17"/>
      <c r="G20" s="17"/>
      <c r="H20" s="17"/>
      <c r="I20" s="17"/>
      <c r="J20" s="17"/>
      <c r="K20" s="17"/>
      <c r="L20" s="15"/>
      <c r="M20" s="15"/>
      <c r="N20" s="15"/>
      <c r="O20" s="15"/>
      <c r="P20" s="15"/>
      <c r="Q20" s="15"/>
      <c r="R20" s="53"/>
      <c r="S20" s="15"/>
      <c r="T20" s="15"/>
      <c r="U20" s="15"/>
      <c r="V20" s="110"/>
      <c r="W20" s="15"/>
      <c r="X20" s="15"/>
      <c r="Y20" s="15"/>
      <c r="Z20" s="110"/>
      <c r="AA20" s="15"/>
      <c r="AB20" s="15"/>
      <c r="AD20" s="110"/>
      <c r="AE20" s="15"/>
      <c r="AF20" s="15"/>
      <c r="AG20" s="145"/>
      <c r="AH20" s="110"/>
      <c r="AI20" s="145"/>
      <c r="AJ20" s="145"/>
      <c r="AL20" s="110"/>
      <c r="AM20" s="110"/>
      <c r="AN20" s="110"/>
      <c r="AO20" s="110"/>
      <c r="AP20" s="110"/>
      <c r="AQ20" s="110"/>
      <c r="AR20" s="110"/>
      <c r="AS20" s="110"/>
      <c r="AT20" s="110"/>
      <c r="AU20" s="15"/>
      <c r="AV20" s="110"/>
      <c r="AW20" s="15"/>
      <c r="AX20" s="110"/>
      <c r="AY20" s="15"/>
      <c r="AZ20" s="110"/>
      <c r="BA20" s="15"/>
      <c r="BB20" s="110"/>
      <c r="BC20" s="15"/>
      <c r="BD20" s="110"/>
      <c r="BE20" s="15"/>
      <c r="BF20" s="15"/>
    </row>
    <row r="21" spans="1:58" s="1" customFormat="1" ht="43.5" x14ac:dyDescent="0.25">
      <c r="A21" s="28"/>
      <c r="B21" s="24" t="s">
        <v>138</v>
      </c>
      <c r="C21" s="74" t="s">
        <v>287</v>
      </c>
      <c r="D21" s="25"/>
      <c r="E21" s="26">
        <v>1800</v>
      </c>
      <c r="F21" s="26">
        <v>1784</v>
      </c>
      <c r="G21" s="26"/>
      <c r="H21" s="26">
        <v>1832</v>
      </c>
      <c r="I21" s="26">
        <v>1808</v>
      </c>
      <c r="J21" s="26"/>
      <c r="K21" s="39">
        <v>1775</v>
      </c>
      <c r="L21" s="39">
        <v>1768</v>
      </c>
      <c r="M21" s="25"/>
      <c r="N21" s="39">
        <v>1899</v>
      </c>
      <c r="O21" s="39">
        <v>1945</v>
      </c>
      <c r="P21" s="25"/>
      <c r="Q21" s="39">
        <v>2241</v>
      </c>
      <c r="R21" s="54"/>
      <c r="S21" s="39">
        <v>2242</v>
      </c>
      <c r="T21" s="58"/>
      <c r="U21" s="70">
        <v>2315</v>
      </c>
      <c r="V21" s="70">
        <v>2315</v>
      </c>
      <c r="W21" s="58"/>
      <c r="X21" s="58"/>
      <c r="Y21" s="39"/>
      <c r="Z21" s="70">
        <v>2371</v>
      </c>
      <c r="AA21" s="58"/>
      <c r="AB21" s="58" t="s">
        <v>180</v>
      </c>
      <c r="AC21" s="28"/>
      <c r="AD21" s="70">
        <v>2372</v>
      </c>
      <c r="AE21" s="58"/>
      <c r="AF21" s="58" t="s">
        <v>214</v>
      </c>
      <c r="AG21" s="146"/>
      <c r="AH21" s="70">
        <v>2353</v>
      </c>
      <c r="AI21" s="146"/>
      <c r="AJ21" s="146" t="s">
        <v>214</v>
      </c>
      <c r="AL21" s="70">
        <v>2353</v>
      </c>
      <c r="AM21" s="70"/>
      <c r="AN21" s="70">
        <v>2424</v>
      </c>
      <c r="AO21" s="70"/>
      <c r="AP21" s="70">
        <v>2424</v>
      </c>
      <c r="AQ21" s="70"/>
      <c r="AR21" s="70">
        <v>2497</v>
      </c>
      <c r="AS21" s="70"/>
      <c r="AT21" s="70">
        <v>2497</v>
      </c>
      <c r="AU21" s="58"/>
      <c r="AV21" s="70">
        <v>2604</v>
      </c>
      <c r="AW21" s="58"/>
      <c r="AX21" s="70">
        <v>2604</v>
      </c>
      <c r="AY21" s="58"/>
      <c r="AZ21" s="70">
        <v>2729</v>
      </c>
      <c r="BA21" s="58"/>
      <c r="BB21" s="70">
        <v>2729</v>
      </c>
      <c r="BC21" s="58"/>
      <c r="BD21" s="70">
        <v>2853</v>
      </c>
      <c r="BE21" s="58"/>
      <c r="BF21" s="155" t="s">
        <v>270</v>
      </c>
    </row>
    <row r="22" spans="1:58" ht="43.5" x14ac:dyDescent="0.2">
      <c r="A22" s="29"/>
      <c r="B22" s="24" t="s">
        <v>85</v>
      </c>
      <c r="C22" s="13" t="s">
        <v>117</v>
      </c>
      <c r="D22" s="25"/>
      <c r="E22" s="16" t="s">
        <v>11</v>
      </c>
      <c r="F22" s="16" t="s">
        <v>11</v>
      </c>
      <c r="G22" s="26"/>
      <c r="H22" s="26">
        <v>1755</v>
      </c>
      <c r="I22" s="26">
        <v>1708</v>
      </c>
      <c r="J22" s="26"/>
      <c r="K22" s="39">
        <v>1764</v>
      </c>
      <c r="L22" s="39">
        <v>1767</v>
      </c>
      <c r="M22" s="13"/>
      <c r="N22" s="46">
        <v>1204</v>
      </c>
      <c r="O22" s="39">
        <v>1815</v>
      </c>
      <c r="P22" s="13"/>
      <c r="Q22" s="39">
        <v>2164</v>
      </c>
      <c r="R22" s="54"/>
      <c r="S22" s="39">
        <v>2164</v>
      </c>
      <c r="T22" s="13"/>
      <c r="U22" s="71">
        <v>2239</v>
      </c>
      <c r="V22" s="70">
        <v>2239</v>
      </c>
      <c r="W22" s="13"/>
      <c r="X22" s="13"/>
      <c r="Y22" s="39"/>
      <c r="Z22" s="70">
        <v>2294</v>
      </c>
      <c r="AA22" s="13"/>
      <c r="AB22" s="13"/>
      <c r="AC22" s="29"/>
      <c r="AD22" s="70">
        <v>2294</v>
      </c>
      <c r="AE22" s="13"/>
      <c r="AF22" s="13"/>
      <c r="AG22" s="144"/>
      <c r="AH22" s="70">
        <v>2353</v>
      </c>
      <c r="AI22" s="144"/>
      <c r="AJ22" s="144" t="s">
        <v>221</v>
      </c>
      <c r="AL22" s="70">
        <v>2353</v>
      </c>
      <c r="AM22" s="70"/>
      <c r="AN22" s="70">
        <v>2424</v>
      </c>
      <c r="AO22" s="70"/>
      <c r="AP22" s="70">
        <v>2424</v>
      </c>
      <c r="AQ22" s="70"/>
      <c r="AR22" s="70">
        <f>AR21</f>
        <v>2497</v>
      </c>
      <c r="AS22" s="70"/>
      <c r="AT22" s="70">
        <f>AT21</f>
        <v>2497</v>
      </c>
      <c r="AU22" s="13"/>
      <c r="AV22" s="70">
        <f>AV21</f>
        <v>2604</v>
      </c>
      <c r="AW22" s="13"/>
      <c r="AX22" s="70">
        <f>AX21</f>
        <v>2604</v>
      </c>
      <c r="AY22" s="13"/>
      <c r="AZ22" s="70">
        <v>2729</v>
      </c>
      <c r="BA22" s="13"/>
      <c r="BB22" s="70">
        <v>2729</v>
      </c>
      <c r="BC22" s="13"/>
      <c r="BD22" s="70">
        <v>2853</v>
      </c>
      <c r="BE22" s="13"/>
      <c r="BF22" s="156"/>
    </row>
    <row r="23" spans="1:58" ht="25.85" x14ac:dyDescent="0.2">
      <c r="B23" s="12" t="s">
        <v>8</v>
      </c>
      <c r="C23" s="13" t="s">
        <v>117</v>
      </c>
      <c r="D23" s="13"/>
      <c r="E23" s="16">
        <v>1054</v>
      </c>
      <c r="F23" s="16">
        <v>1048</v>
      </c>
      <c r="G23" s="16"/>
      <c r="H23" s="16">
        <v>1076</v>
      </c>
      <c r="I23" s="16">
        <v>1076</v>
      </c>
      <c r="J23" s="16"/>
      <c r="K23" s="45">
        <v>1104</v>
      </c>
      <c r="L23" s="45">
        <v>1100</v>
      </c>
      <c r="M23" s="13"/>
      <c r="N23" s="45">
        <v>1204</v>
      </c>
      <c r="O23" s="45">
        <v>1251</v>
      </c>
      <c r="P23" s="13"/>
      <c r="Q23" s="19">
        <v>2164</v>
      </c>
      <c r="R23" s="55"/>
      <c r="S23" s="19">
        <v>2164</v>
      </c>
      <c r="T23" s="13"/>
      <c r="U23" s="69">
        <v>2239</v>
      </c>
      <c r="V23" s="70">
        <v>2239</v>
      </c>
      <c r="W23" s="13"/>
      <c r="X23" s="13"/>
      <c r="Y23" s="19"/>
      <c r="Z23" s="70">
        <v>2294</v>
      </c>
      <c r="AA23" s="13"/>
      <c r="AB23" s="13" t="s">
        <v>116</v>
      </c>
      <c r="AD23" s="70">
        <v>2294</v>
      </c>
      <c r="AE23" s="13"/>
      <c r="AF23" s="13" t="s">
        <v>116</v>
      </c>
      <c r="AG23" s="144"/>
      <c r="AH23" s="70">
        <v>2353</v>
      </c>
      <c r="AI23" s="144"/>
      <c r="AJ23" s="144" t="s">
        <v>222</v>
      </c>
      <c r="AL23" s="70">
        <v>2353</v>
      </c>
      <c r="AM23" s="70"/>
      <c r="AN23" s="70">
        <v>2424</v>
      </c>
      <c r="AO23" s="70"/>
      <c r="AP23" s="70">
        <v>2424</v>
      </c>
      <c r="AQ23" s="70"/>
      <c r="AR23" s="70">
        <f>AR21</f>
        <v>2497</v>
      </c>
      <c r="AS23" s="70"/>
      <c r="AT23" s="70">
        <f>AT21</f>
        <v>2497</v>
      </c>
      <c r="AU23" s="13"/>
      <c r="AV23" s="70">
        <f>AV21</f>
        <v>2604</v>
      </c>
      <c r="AW23" s="13"/>
      <c r="AX23" s="70">
        <f>AX21</f>
        <v>2604</v>
      </c>
      <c r="AY23" s="13"/>
      <c r="AZ23" s="70">
        <v>2729</v>
      </c>
      <c r="BA23" s="13"/>
      <c r="BB23" s="70">
        <v>2729</v>
      </c>
      <c r="BC23" s="13"/>
      <c r="BD23" s="70">
        <v>2853</v>
      </c>
      <c r="BE23" s="13"/>
      <c r="BF23" s="13" t="s">
        <v>222</v>
      </c>
    </row>
    <row r="24" spans="1:58" s="1" customFormat="1" ht="27.2" x14ac:dyDescent="0.25">
      <c r="A24" s="28"/>
      <c r="B24" s="24" t="s">
        <v>9</v>
      </c>
      <c r="C24" s="13" t="s">
        <v>117</v>
      </c>
      <c r="D24" s="25"/>
      <c r="E24" s="26">
        <v>2550</v>
      </c>
      <c r="F24" s="26">
        <v>2629</v>
      </c>
      <c r="G24" s="26"/>
      <c r="H24" s="26">
        <v>2748</v>
      </c>
      <c r="I24" s="26">
        <v>2748</v>
      </c>
      <c r="J24" s="26"/>
      <c r="K24" s="39">
        <v>2844</v>
      </c>
      <c r="L24" s="39">
        <v>2847</v>
      </c>
      <c r="M24" s="13"/>
      <c r="N24" s="39">
        <v>3037</v>
      </c>
      <c r="O24" s="39">
        <v>3084</v>
      </c>
      <c r="P24" s="13"/>
      <c r="Q24" s="39">
        <v>3581</v>
      </c>
      <c r="R24" s="54"/>
      <c r="S24" s="39">
        <v>3581</v>
      </c>
      <c r="T24" s="13"/>
      <c r="U24" s="71">
        <v>3725</v>
      </c>
      <c r="V24" s="70">
        <v>3725</v>
      </c>
      <c r="W24" s="13"/>
      <c r="X24" s="13"/>
      <c r="Y24" s="39"/>
      <c r="Z24" s="70">
        <v>3836</v>
      </c>
      <c r="AA24" s="13"/>
      <c r="AB24" s="13"/>
      <c r="AC24" s="28"/>
      <c r="AD24" s="70">
        <v>3836</v>
      </c>
      <c r="AE24" s="13"/>
      <c r="AF24" s="13"/>
      <c r="AG24" s="144"/>
      <c r="AH24" s="70">
        <v>3952</v>
      </c>
      <c r="AI24" s="144"/>
      <c r="AJ24" s="144"/>
      <c r="AL24" s="70">
        <v>3952</v>
      </c>
      <c r="AM24" s="70"/>
      <c r="AN24" s="70">
        <v>4071</v>
      </c>
      <c r="AO24" s="70"/>
      <c r="AP24" s="70">
        <v>4071</v>
      </c>
      <c r="AQ24" s="70"/>
      <c r="AR24" s="70">
        <v>4194</v>
      </c>
      <c r="AS24" s="70"/>
      <c r="AT24" s="70">
        <v>4194</v>
      </c>
      <c r="AU24" s="13"/>
      <c r="AV24" s="70">
        <v>4437</v>
      </c>
      <c r="AW24" s="13"/>
      <c r="AX24" s="70">
        <v>4437</v>
      </c>
      <c r="AY24" s="13"/>
      <c r="AZ24" s="70">
        <v>4644</v>
      </c>
      <c r="BA24" s="13"/>
      <c r="BB24" s="70">
        <v>4644</v>
      </c>
      <c r="BC24" s="13"/>
      <c r="BD24" s="70">
        <v>4873</v>
      </c>
      <c r="BE24" s="13"/>
      <c r="BF24" s="13"/>
    </row>
    <row r="25" spans="1:58" x14ac:dyDescent="0.2">
      <c r="B25" s="14" t="s">
        <v>159</v>
      </c>
      <c r="C25" s="15"/>
      <c r="D25" s="15"/>
      <c r="E25" s="17"/>
      <c r="F25" s="17"/>
      <c r="G25" s="17"/>
      <c r="H25" s="17"/>
      <c r="I25" s="17"/>
      <c r="J25" s="17"/>
      <c r="K25" s="17"/>
      <c r="L25" s="15"/>
      <c r="M25" s="15"/>
      <c r="N25" s="15"/>
      <c r="O25" s="15"/>
      <c r="P25" s="15"/>
      <c r="Q25" s="53"/>
      <c r="R25" s="53"/>
      <c r="S25" s="15"/>
      <c r="T25" s="15"/>
      <c r="U25" s="15"/>
      <c r="V25" s="110"/>
      <c r="W25" s="15"/>
      <c r="X25" s="15"/>
      <c r="Y25" s="15"/>
      <c r="Z25" s="110"/>
      <c r="AA25" s="15"/>
      <c r="AB25" s="15"/>
      <c r="AD25" s="110"/>
      <c r="AE25" s="15"/>
      <c r="AF25" s="15"/>
      <c r="AG25" s="145"/>
      <c r="AH25" s="110"/>
      <c r="AI25" s="145"/>
      <c r="AJ25" s="145"/>
      <c r="AL25" s="110"/>
      <c r="AM25" s="110"/>
      <c r="AN25" s="110"/>
      <c r="AO25" s="110"/>
      <c r="AP25" s="110"/>
      <c r="AQ25" s="110"/>
      <c r="AR25" s="110"/>
      <c r="AS25" s="110"/>
      <c r="AT25" s="110"/>
      <c r="AU25" s="15"/>
      <c r="AV25" s="110"/>
      <c r="AW25" s="15"/>
      <c r="AX25" s="110"/>
      <c r="AY25" s="15"/>
      <c r="AZ25" s="110"/>
      <c r="BA25" s="15"/>
      <c r="BB25" s="110"/>
      <c r="BC25" s="15"/>
      <c r="BD25" s="110"/>
      <c r="BE25" s="15"/>
      <c r="BF25" s="15"/>
    </row>
    <row r="26" spans="1:58" ht="65.25" x14ac:dyDescent="0.2">
      <c r="B26" s="12" t="s">
        <v>12</v>
      </c>
      <c r="C26" s="13"/>
      <c r="D26" s="13"/>
      <c r="E26" s="16">
        <v>1638</v>
      </c>
      <c r="F26" s="16">
        <v>1599</v>
      </c>
      <c r="G26" s="16"/>
      <c r="H26" s="16">
        <v>1615</v>
      </c>
      <c r="I26" s="16">
        <v>1630</v>
      </c>
      <c r="J26" s="16"/>
      <c r="K26" s="19">
        <v>1642</v>
      </c>
      <c r="L26" s="19">
        <v>1626</v>
      </c>
      <c r="M26" s="13"/>
      <c r="N26" s="19">
        <v>1641</v>
      </c>
      <c r="O26" s="19">
        <v>1663</v>
      </c>
      <c r="P26" s="13"/>
      <c r="Q26" s="44" t="s">
        <v>88</v>
      </c>
      <c r="R26" s="55"/>
      <c r="S26" s="44" t="s">
        <v>97</v>
      </c>
      <c r="T26" s="44"/>
      <c r="U26" s="44" t="s">
        <v>105</v>
      </c>
      <c r="V26" s="112" t="s">
        <v>178</v>
      </c>
      <c r="W26" s="13"/>
      <c r="X26" s="13"/>
      <c r="Y26" s="44"/>
      <c r="Z26" s="112" t="s">
        <v>189</v>
      </c>
      <c r="AA26" s="13"/>
      <c r="AB26" s="13"/>
      <c r="AD26" s="112" t="s">
        <v>194</v>
      </c>
      <c r="AE26" s="13"/>
      <c r="AF26" s="13"/>
      <c r="AG26" s="144"/>
      <c r="AH26" s="112" t="s">
        <v>238</v>
      </c>
      <c r="AI26" s="144"/>
      <c r="AJ26" s="144"/>
      <c r="AL26" s="112" t="s">
        <v>234</v>
      </c>
      <c r="AM26" s="112"/>
      <c r="AN26" s="151" t="s">
        <v>248</v>
      </c>
      <c r="AO26" s="112"/>
      <c r="AP26" s="151" t="s">
        <v>248</v>
      </c>
      <c r="AQ26" s="112"/>
      <c r="AR26" s="112" t="s">
        <v>243</v>
      </c>
      <c r="AS26" s="112"/>
      <c r="AT26" s="112" t="s">
        <v>243</v>
      </c>
      <c r="AU26" s="13"/>
      <c r="AV26" s="112" t="s">
        <v>243</v>
      </c>
      <c r="AW26" s="13"/>
      <c r="AX26" s="112" t="s">
        <v>243</v>
      </c>
      <c r="AY26" s="13"/>
      <c r="AZ26" s="44" t="s">
        <v>301</v>
      </c>
      <c r="BA26" s="13"/>
      <c r="BB26" s="44" t="s">
        <v>301</v>
      </c>
      <c r="BC26" s="13"/>
      <c r="BD26" s="151">
        <v>1850</v>
      </c>
      <c r="BE26" s="13"/>
      <c r="BF26" s="13"/>
    </row>
    <row r="27" spans="1:58" ht="32.6" x14ac:dyDescent="0.2">
      <c r="B27" s="12" t="s">
        <v>15</v>
      </c>
      <c r="C27" s="13"/>
      <c r="D27" s="13"/>
      <c r="E27" s="16">
        <f>10780*0.2</f>
        <v>2156</v>
      </c>
      <c r="F27" s="16">
        <v>2241</v>
      </c>
      <c r="G27" s="16"/>
      <c r="H27" s="16">
        <v>2350</v>
      </c>
      <c r="I27" s="16">
        <v>2350</v>
      </c>
      <c r="J27" s="16"/>
      <c r="K27" s="19">
        <v>2440</v>
      </c>
      <c r="L27" s="19">
        <v>2440</v>
      </c>
      <c r="M27" s="13"/>
      <c r="N27" s="19">
        <v>2540</v>
      </c>
      <c r="O27" s="19">
        <v>2540</v>
      </c>
      <c r="P27" s="13"/>
      <c r="Q27" s="19">
        <v>2772</v>
      </c>
      <c r="R27" s="55"/>
      <c r="S27" s="19">
        <v>2772</v>
      </c>
      <c r="T27" s="13"/>
      <c r="U27" s="72">
        <v>2883</v>
      </c>
      <c r="V27" s="58"/>
      <c r="W27" s="13"/>
      <c r="X27" s="59" t="s">
        <v>106</v>
      </c>
      <c r="Y27" s="19"/>
      <c r="Z27" s="58"/>
      <c r="AA27" s="13"/>
      <c r="AB27" s="13"/>
      <c r="AD27" s="58"/>
      <c r="AE27" s="13"/>
      <c r="AF27" s="13"/>
      <c r="AG27" s="144"/>
      <c r="AH27" s="70">
        <v>3952</v>
      </c>
      <c r="AI27" s="144"/>
      <c r="AJ27" s="144"/>
      <c r="AL27" s="70">
        <v>3952</v>
      </c>
      <c r="AM27" s="70"/>
      <c r="AN27" s="70">
        <v>4071</v>
      </c>
      <c r="AO27" s="70"/>
      <c r="AP27" s="70">
        <v>4071</v>
      </c>
      <c r="AQ27" s="70"/>
      <c r="AR27" s="70">
        <f>AR24</f>
        <v>4194</v>
      </c>
      <c r="AS27" s="70"/>
      <c r="AT27" s="70">
        <f>AT24</f>
        <v>4194</v>
      </c>
      <c r="AU27" s="13"/>
      <c r="AV27" s="70">
        <v>4655</v>
      </c>
      <c r="AW27" s="13"/>
      <c r="AX27" s="70">
        <v>4655</v>
      </c>
      <c r="AY27" s="13"/>
      <c r="AZ27" s="70">
        <v>4841</v>
      </c>
      <c r="BA27" s="13"/>
      <c r="BB27" s="70">
        <v>4841</v>
      </c>
      <c r="BC27" s="13"/>
      <c r="BD27" s="70">
        <v>5035</v>
      </c>
      <c r="BE27" s="13"/>
      <c r="BF27" s="13"/>
    </row>
    <row r="28" spans="1:58" ht="43.5" x14ac:dyDescent="0.2">
      <c r="B28" s="12" t="s">
        <v>13</v>
      </c>
      <c r="C28" s="13" t="s">
        <v>18</v>
      </c>
      <c r="D28" s="13"/>
      <c r="E28" s="16">
        <f>1484*2</f>
        <v>2968</v>
      </c>
      <c r="F28" s="16">
        <v>2845</v>
      </c>
      <c r="G28" s="16"/>
      <c r="H28" s="16">
        <v>2840</v>
      </c>
      <c r="I28" s="16">
        <v>2816</v>
      </c>
      <c r="J28" s="16"/>
      <c r="K28" s="19">
        <v>2753</v>
      </c>
      <c r="L28" s="19">
        <v>2882</v>
      </c>
      <c r="M28" s="13"/>
      <c r="N28" s="19">
        <v>2858</v>
      </c>
      <c r="O28" s="19">
        <v>2857</v>
      </c>
      <c r="P28" s="13"/>
      <c r="Q28" s="19">
        <v>2732</v>
      </c>
      <c r="R28" s="55"/>
      <c r="S28" s="19">
        <v>2733</v>
      </c>
      <c r="T28" s="13"/>
      <c r="U28" s="69">
        <v>2700</v>
      </c>
      <c r="V28" s="70">
        <v>2700</v>
      </c>
      <c r="W28" s="13"/>
      <c r="X28" s="13"/>
      <c r="Y28" s="19"/>
      <c r="Z28" s="70">
        <v>2673</v>
      </c>
      <c r="AA28" s="13"/>
      <c r="AB28" s="13" t="s">
        <v>89</v>
      </c>
      <c r="AD28" s="70">
        <v>2674</v>
      </c>
      <c r="AE28" s="13"/>
      <c r="AF28" s="13" t="s">
        <v>89</v>
      </c>
      <c r="AG28" s="144"/>
      <c r="AH28" s="70">
        <v>2570</v>
      </c>
      <c r="AI28" s="144"/>
      <c r="AJ28" s="144" t="s">
        <v>89</v>
      </c>
      <c r="AL28" s="70">
        <v>2570</v>
      </c>
      <c r="AM28" s="70"/>
      <c r="AN28" s="70">
        <v>2553</v>
      </c>
      <c r="AO28" s="70"/>
      <c r="AP28" s="70">
        <v>2553</v>
      </c>
      <c r="AQ28" s="70"/>
      <c r="AR28" s="70">
        <v>2535</v>
      </c>
      <c r="AS28" s="70"/>
      <c r="AT28" s="70">
        <v>2535</v>
      </c>
      <c r="AU28" s="13"/>
      <c r="AV28" s="70">
        <f>AV21</f>
        <v>2604</v>
      </c>
      <c r="AW28" s="13"/>
      <c r="AX28" s="70">
        <f>AX21</f>
        <v>2604</v>
      </c>
      <c r="AY28" s="13"/>
      <c r="AZ28" s="70">
        <v>2729</v>
      </c>
      <c r="BA28" s="13"/>
      <c r="BB28" s="70">
        <v>2729</v>
      </c>
      <c r="BC28" s="13"/>
      <c r="BD28" s="70">
        <v>2853</v>
      </c>
      <c r="BE28" s="13"/>
      <c r="BF28" s="13" t="s">
        <v>280</v>
      </c>
    </row>
    <row r="29" spans="1:58" ht="13.6" x14ac:dyDescent="0.2">
      <c r="B29" s="12" t="s">
        <v>114</v>
      </c>
      <c r="C29" s="13" t="s">
        <v>117</v>
      </c>
      <c r="D29" s="13"/>
      <c r="E29" s="16" t="s">
        <v>11</v>
      </c>
      <c r="F29" s="16" t="s">
        <v>11</v>
      </c>
      <c r="G29" s="16"/>
      <c r="H29" s="16">
        <v>2763</v>
      </c>
      <c r="I29" s="16">
        <v>2716</v>
      </c>
      <c r="J29" s="16"/>
      <c r="K29" s="19">
        <v>2742</v>
      </c>
      <c r="L29" s="19">
        <v>2881</v>
      </c>
      <c r="M29" s="13"/>
      <c r="N29" s="45">
        <v>2163</v>
      </c>
      <c r="O29" s="19">
        <v>2727</v>
      </c>
      <c r="P29" s="13"/>
      <c r="Q29" s="19">
        <v>2655</v>
      </c>
      <c r="R29" s="55"/>
      <c r="S29" s="19">
        <v>2655</v>
      </c>
      <c r="T29" s="13"/>
      <c r="U29" s="69">
        <v>2624</v>
      </c>
      <c r="V29" s="70">
        <v>2624</v>
      </c>
      <c r="W29" s="13"/>
      <c r="X29" s="13"/>
      <c r="Y29" s="19"/>
      <c r="Z29" s="70">
        <v>2596</v>
      </c>
      <c r="AA29" s="13"/>
      <c r="AB29" s="13"/>
      <c r="AD29" s="70">
        <v>2596</v>
      </c>
      <c r="AE29" s="13"/>
      <c r="AF29" s="13"/>
      <c r="AG29" s="144"/>
      <c r="AH29" s="70">
        <v>2570</v>
      </c>
      <c r="AI29" s="144"/>
      <c r="AJ29" s="144"/>
      <c r="AL29" s="70">
        <v>2570</v>
      </c>
      <c r="AM29" s="70"/>
      <c r="AN29" s="70">
        <v>2553</v>
      </c>
      <c r="AO29" s="70"/>
      <c r="AP29" s="70">
        <v>2553</v>
      </c>
      <c r="AQ29" s="70"/>
      <c r="AR29" s="70">
        <f>AR28</f>
        <v>2535</v>
      </c>
      <c r="AS29" s="70"/>
      <c r="AT29" s="70">
        <f>AT28</f>
        <v>2535</v>
      </c>
      <c r="AU29" s="13"/>
      <c r="AV29" s="70">
        <f>AV28</f>
        <v>2604</v>
      </c>
      <c r="AW29" s="13"/>
      <c r="AX29" s="70">
        <f>AX28</f>
        <v>2604</v>
      </c>
      <c r="AY29" s="13"/>
      <c r="AZ29" s="70">
        <v>2729</v>
      </c>
      <c r="BA29" s="13"/>
      <c r="BB29" s="70">
        <v>2729</v>
      </c>
      <c r="BC29" s="13"/>
      <c r="BD29" s="70">
        <v>2853</v>
      </c>
      <c r="BE29" s="13"/>
      <c r="BF29" s="13"/>
    </row>
    <row r="30" spans="1:58" ht="13.6" x14ac:dyDescent="0.2">
      <c r="B30" s="12" t="s">
        <v>14</v>
      </c>
      <c r="C30" s="13" t="s">
        <v>117</v>
      </c>
      <c r="D30" s="13"/>
      <c r="E30" s="16">
        <v>3717</v>
      </c>
      <c r="F30" s="16">
        <v>3690</v>
      </c>
      <c r="G30" s="16"/>
      <c r="H30" s="16">
        <v>3756</v>
      </c>
      <c r="I30" s="16">
        <v>3756</v>
      </c>
      <c r="J30" s="16"/>
      <c r="K30" s="19">
        <v>3822</v>
      </c>
      <c r="L30" s="19">
        <v>3961</v>
      </c>
      <c r="M30" s="13"/>
      <c r="N30" s="19">
        <v>3996</v>
      </c>
      <c r="O30" s="19">
        <v>3996</v>
      </c>
      <c r="P30" s="13"/>
      <c r="Q30" s="19">
        <v>4072</v>
      </c>
      <c r="R30" s="55"/>
      <c r="S30" s="19">
        <v>4072</v>
      </c>
      <c r="T30" s="13"/>
      <c r="U30" s="69">
        <v>4110</v>
      </c>
      <c r="V30" s="70">
        <v>4110</v>
      </c>
      <c r="W30" s="13"/>
      <c r="X30" s="13"/>
      <c r="Y30" s="19"/>
      <c r="Z30" s="70">
        <v>4138</v>
      </c>
      <c r="AA30" s="13"/>
      <c r="AB30" s="13"/>
      <c r="AD30" s="70">
        <v>4138</v>
      </c>
      <c r="AE30" s="13"/>
      <c r="AF30" s="13"/>
      <c r="AG30" s="144"/>
      <c r="AH30" s="70">
        <v>4169</v>
      </c>
      <c r="AI30" s="144"/>
      <c r="AJ30" s="144"/>
      <c r="AL30" s="70">
        <v>4169</v>
      </c>
      <c r="AM30" s="70"/>
      <c r="AN30" s="70">
        <v>4200</v>
      </c>
      <c r="AO30" s="70"/>
      <c r="AP30" s="70">
        <v>4200</v>
      </c>
      <c r="AQ30" s="70"/>
      <c r="AR30" s="70">
        <v>4232</v>
      </c>
      <c r="AS30" s="70"/>
      <c r="AT30" s="70">
        <v>4232</v>
      </c>
      <c r="AU30" s="13"/>
      <c r="AV30" s="70">
        <f>AV24</f>
        <v>4437</v>
      </c>
      <c r="AW30" s="13"/>
      <c r="AX30" s="70">
        <f>AX24</f>
        <v>4437</v>
      </c>
      <c r="AY30" s="13"/>
      <c r="AZ30" s="70">
        <v>4644</v>
      </c>
      <c r="BA30" s="13"/>
      <c r="BB30" s="70">
        <v>4644</v>
      </c>
      <c r="BC30" s="13"/>
      <c r="BD30" s="70">
        <v>4873</v>
      </c>
      <c r="BE30" s="13"/>
      <c r="BF30" s="13"/>
    </row>
    <row r="31" spans="1:58" x14ac:dyDescent="0.2">
      <c r="B31" s="14" t="s">
        <v>160</v>
      </c>
      <c r="C31" s="15"/>
      <c r="D31" s="15"/>
      <c r="E31" s="17"/>
      <c r="F31" s="17"/>
      <c r="G31" s="17"/>
      <c r="H31" s="17"/>
      <c r="I31" s="17"/>
      <c r="J31" s="17"/>
      <c r="K31" s="17"/>
      <c r="L31" s="15"/>
      <c r="M31" s="15"/>
      <c r="N31" s="15"/>
      <c r="O31" s="15"/>
      <c r="P31" s="15"/>
      <c r="Q31" s="15"/>
      <c r="R31" s="53"/>
      <c r="S31" s="15"/>
      <c r="T31" s="15"/>
      <c r="U31" s="15"/>
      <c r="V31" s="15"/>
      <c r="W31" s="15"/>
      <c r="X31" s="15"/>
      <c r="Y31" s="15"/>
      <c r="Z31" s="15"/>
      <c r="AA31" s="15"/>
      <c r="AB31" s="15"/>
      <c r="AD31" s="15"/>
      <c r="AE31" s="15"/>
      <c r="AF31" s="15"/>
      <c r="AG31" s="145"/>
      <c r="AH31" s="15"/>
      <c r="AI31" s="145"/>
      <c r="AJ31" s="145"/>
      <c r="AL31" s="15"/>
      <c r="AM31" s="15"/>
      <c r="AN31" s="15"/>
      <c r="AO31" s="15"/>
      <c r="AP31" s="15"/>
      <c r="AQ31" s="15"/>
      <c r="AR31" s="15"/>
      <c r="AS31" s="15"/>
      <c r="AT31" s="15"/>
      <c r="AU31" s="15"/>
      <c r="AV31" s="15"/>
      <c r="AW31" s="15"/>
      <c r="AX31" s="15"/>
      <c r="AY31" s="15"/>
      <c r="AZ31" s="15"/>
      <c r="BA31" s="15"/>
      <c r="BB31" s="15"/>
      <c r="BC31" s="15"/>
      <c r="BD31" s="15"/>
      <c r="BE31" s="15"/>
      <c r="BF31" s="15"/>
    </row>
    <row r="32" spans="1:58" s="1" customFormat="1" ht="27.2" x14ac:dyDescent="0.25">
      <c r="A32" s="28"/>
      <c r="B32" s="24" t="s">
        <v>22</v>
      </c>
      <c r="C32" s="13" t="s">
        <v>31</v>
      </c>
      <c r="D32" s="25"/>
      <c r="E32" s="39">
        <f>1940+164</f>
        <v>2104</v>
      </c>
      <c r="F32" s="39">
        <f>1877+164</f>
        <v>2041</v>
      </c>
      <c r="G32" s="39"/>
      <c r="H32" s="41" t="s">
        <v>40</v>
      </c>
      <c r="I32" s="41" t="s">
        <v>45</v>
      </c>
      <c r="J32" s="39"/>
      <c r="K32" s="41" t="s">
        <v>49</v>
      </c>
      <c r="L32" s="41" t="s">
        <v>55</v>
      </c>
      <c r="M32" s="25"/>
      <c r="N32" s="41" t="s">
        <v>66</v>
      </c>
      <c r="O32" s="44" t="s">
        <v>76</v>
      </c>
      <c r="P32" s="25"/>
      <c r="Q32" s="44" t="s">
        <v>90</v>
      </c>
      <c r="R32" s="54"/>
      <c r="S32" s="44" t="s">
        <v>98</v>
      </c>
      <c r="T32" s="13"/>
      <c r="U32" s="73" t="s">
        <v>118</v>
      </c>
      <c r="V32" s="73" t="s">
        <v>165</v>
      </c>
      <c r="W32" s="13"/>
      <c r="X32" s="13"/>
      <c r="Y32" s="44"/>
      <c r="Z32" s="108" t="s">
        <v>182</v>
      </c>
      <c r="AA32" s="13"/>
      <c r="AB32" s="13"/>
      <c r="AC32" s="28"/>
      <c r="AD32" s="108" t="s">
        <v>195</v>
      </c>
      <c r="AE32" s="13"/>
      <c r="AF32" s="13"/>
      <c r="AG32" s="144"/>
      <c r="AH32" s="108" t="s">
        <v>227</v>
      </c>
      <c r="AI32" s="144"/>
      <c r="AJ32" s="144"/>
      <c r="AL32" s="108" t="s">
        <v>235</v>
      </c>
      <c r="AM32" s="108"/>
      <c r="AN32" s="108" t="s">
        <v>249</v>
      </c>
      <c r="AO32" s="108"/>
      <c r="AP32" s="108" t="s">
        <v>258</v>
      </c>
      <c r="AQ32" s="108"/>
      <c r="AR32" s="108" t="s">
        <v>264</v>
      </c>
      <c r="AS32" s="108"/>
      <c r="AT32" s="108" t="s">
        <v>275</v>
      </c>
      <c r="AU32" s="13"/>
      <c r="AV32" s="108" t="s">
        <v>281</v>
      </c>
      <c r="AW32" s="13"/>
      <c r="AX32" s="108" t="s">
        <v>293</v>
      </c>
      <c r="AY32" s="13"/>
      <c r="AZ32" s="108" t="s">
        <v>302</v>
      </c>
      <c r="BA32" s="13"/>
      <c r="BB32" s="108" t="s">
        <v>310</v>
      </c>
      <c r="BC32" s="13"/>
      <c r="BD32" s="108" t="s">
        <v>318</v>
      </c>
      <c r="BE32" s="13"/>
      <c r="BF32" s="58" t="s">
        <v>317</v>
      </c>
    </row>
    <row r="33" spans="1:58" s="1" customFormat="1" ht="43.5" x14ac:dyDescent="0.25">
      <c r="A33" s="28"/>
      <c r="B33" s="24" t="s">
        <v>128</v>
      </c>
      <c r="C33" s="13" t="s">
        <v>126</v>
      </c>
      <c r="D33" s="25"/>
      <c r="E33" s="39"/>
      <c r="F33" s="39"/>
      <c r="G33" s="39"/>
      <c r="H33" s="41"/>
      <c r="I33" s="41"/>
      <c r="J33" s="39"/>
      <c r="K33" s="41"/>
      <c r="L33" s="41"/>
      <c r="M33" s="25"/>
      <c r="N33" s="41"/>
      <c r="O33" s="44"/>
      <c r="P33" s="25"/>
      <c r="Q33" s="44"/>
      <c r="R33" s="54"/>
      <c r="S33" s="44"/>
      <c r="T33" s="13"/>
      <c r="U33" s="73" t="s">
        <v>127</v>
      </c>
      <c r="V33" s="73" t="s">
        <v>176</v>
      </c>
      <c r="W33" s="13"/>
      <c r="X33" s="13"/>
      <c r="Y33" s="44"/>
      <c r="Z33" s="108" t="s">
        <v>183</v>
      </c>
      <c r="AA33" s="13"/>
      <c r="AB33" s="13" t="s">
        <v>129</v>
      </c>
      <c r="AC33" s="28"/>
      <c r="AD33" s="108" t="s">
        <v>196</v>
      </c>
      <c r="AE33" s="13"/>
      <c r="AF33" s="13" t="s">
        <v>129</v>
      </c>
      <c r="AG33" s="144"/>
      <c r="AH33" s="108" t="s">
        <v>228</v>
      </c>
      <c r="AI33" s="144"/>
      <c r="AJ33" s="144" t="s">
        <v>129</v>
      </c>
      <c r="AL33" s="108" t="s">
        <v>217</v>
      </c>
      <c r="AM33" s="108"/>
      <c r="AN33" s="108" t="s">
        <v>250</v>
      </c>
      <c r="AO33" s="108"/>
      <c r="AP33" s="108" t="s">
        <v>259</v>
      </c>
      <c r="AQ33" s="108"/>
      <c r="AR33" s="108" t="s">
        <v>265</v>
      </c>
      <c r="AS33" s="108"/>
      <c r="AT33" s="108" t="s">
        <v>273</v>
      </c>
      <c r="AU33" s="13"/>
      <c r="AV33" s="108" t="s">
        <v>282</v>
      </c>
      <c r="AW33" s="13"/>
      <c r="AX33" s="108" t="s">
        <v>290</v>
      </c>
      <c r="AY33" s="13"/>
      <c r="AZ33" s="108" t="s">
        <v>303</v>
      </c>
      <c r="BA33" s="13"/>
      <c r="BB33" s="108" t="s">
        <v>311</v>
      </c>
      <c r="BC33" s="13"/>
      <c r="BD33" s="108" t="s">
        <v>319</v>
      </c>
      <c r="BE33" s="13"/>
      <c r="BF33" s="13" t="s">
        <v>295</v>
      </c>
    </row>
    <row r="34" spans="1:58" ht="27.2" x14ac:dyDescent="0.2">
      <c r="B34" s="12" t="s">
        <v>23</v>
      </c>
      <c r="C34" s="25" t="s">
        <v>34</v>
      </c>
      <c r="D34" s="13"/>
      <c r="E34" s="19">
        <f>1940/2+164/2</f>
        <v>1052</v>
      </c>
      <c r="F34" s="19">
        <f>939+164/2</f>
        <v>1021</v>
      </c>
      <c r="G34" s="21"/>
      <c r="H34" s="41" t="s">
        <v>41</v>
      </c>
      <c r="I34" s="41" t="s">
        <v>46</v>
      </c>
      <c r="J34" s="19"/>
      <c r="K34" s="41" t="s">
        <v>50</v>
      </c>
      <c r="L34" s="41" t="s">
        <v>56</v>
      </c>
      <c r="M34" s="13"/>
      <c r="N34" s="41" t="s">
        <v>69</v>
      </c>
      <c r="O34" s="44" t="s">
        <v>77</v>
      </c>
      <c r="P34" s="13"/>
      <c r="Q34" s="44" t="s">
        <v>91</v>
      </c>
      <c r="R34" s="55"/>
      <c r="S34" s="44" t="s">
        <v>99</v>
      </c>
      <c r="T34" s="13"/>
      <c r="U34" s="73" t="s">
        <v>164</v>
      </c>
      <c r="V34" s="108" t="s">
        <v>166</v>
      </c>
      <c r="W34" s="13"/>
      <c r="X34" s="13"/>
      <c r="Y34" s="44"/>
      <c r="Z34" s="108" t="s">
        <v>184</v>
      </c>
      <c r="AA34" s="13"/>
      <c r="AB34" s="113"/>
      <c r="AD34" s="108" t="s">
        <v>197</v>
      </c>
      <c r="AE34" s="13"/>
      <c r="AF34" s="113"/>
      <c r="AG34" s="147"/>
      <c r="AH34" s="108" t="s">
        <v>229</v>
      </c>
      <c r="AI34" s="147"/>
      <c r="AJ34" s="147"/>
      <c r="AL34" s="108" t="s">
        <v>236</v>
      </c>
      <c r="AM34" s="108"/>
      <c r="AN34" s="108" t="s">
        <v>251</v>
      </c>
      <c r="AO34" s="108"/>
      <c r="AP34" s="108" t="s">
        <v>260</v>
      </c>
      <c r="AQ34" s="108"/>
      <c r="AR34" s="108" t="s">
        <v>266</v>
      </c>
      <c r="AS34" s="108"/>
      <c r="AT34" s="108" t="s">
        <v>274</v>
      </c>
      <c r="AU34" s="13"/>
      <c r="AV34" s="108" t="s">
        <v>283</v>
      </c>
      <c r="AW34" s="13"/>
      <c r="AX34" s="108" t="s">
        <v>294</v>
      </c>
      <c r="AY34" s="13"/>
      <c r="AZ34" s="108" t="s">
        <v>304</v>
      </c>
      <c r="BA34" s="13"/>
      <c r="BB34" s="108" t="s">
        <v>312</v>
      </c>
      <c r="BC34" s="13"/>
      <c r="BD34" s="108" t="s">
        <v>321</v>
      </c>
      <c r="BE34" s="13"/>
      <c r="BF34" s="58" t="s">
        <v>320</v>
      </c>
    </row>
    <row r="35" spans="1:58" ht="43.5" hidden="1" outlineLevel="1" x14ac:dyDescent="0.2">
      <c r="B35" s="12" t="s">
        <v>33</v>
      </c>
      <c r="C35" s="25" t="s">
        <v>34</v>
      </c>
      <c r="D35" s="13"/>
      <c r="E35" s="19">
        <f>1940/2+164/2</f>
        <v>1052</v>
      </c>
      <c r="F35" s="19">
        <f>939+164/2</f>
        <v>1021</v>
      </c>
      <c r="G35" s="20"/>
      <c r="H35" s="41" t="s">
        <v>41</v>
      </c>
      <c r="I35" s="41" t="s">
        <v>47</v>
      </c>
      <c r="J35" s="19"/>
      <c r="K35" s="41" t="s">
        <v>51</v>
      </c>
      <c r="L35" s="41" t="s">
        <v>57</v>
      </c>
      <c r="M35" s="13"/>
      <c r="N35" s="41" t="s">
        <v>71</v>
      </c>
      <c r="O35" s="44" t="s">
        <v>75</v>
      </c>
      <c r="P35" s="13"/>
      <c r="Q35" s="41"/>
      <c r="R35" s="55"/>
      <c r="S35" s="59"/>
      <c r="T35" s="13"/>
      <c r="U35" s="73"/>
      <c r="V35" s="109"/>
      <c r="W35" s="13"/>
      <c r="X35" s="13"/>
      <c r="Y35" s="59"/>
      <c r="Z35" s="115"/>
      <c r="AA35" s="13"/>
      <c r="AB35" s="13" t="s">
        <v>81</v>
      </c>
      <c r="AD35" s="115"/>
      <c r="AE35" s="13"/>
      <c r="AF35" s="13" t="s">
        <v>81</v>
      </c>
      <c r="AG35" s="144"/>
      <c r="AH35" s="115"/>
      <c r="AI35" s="144"/>
      <c r="AJ35" s="144" t="s">
        <v>81</v>
      </c>
      <c r="AL35" s="115"/>
      <c r="AM35" s="115"/>
      <c r="AN35" s="115"/>
      <c r="AO35" s="115"/>
      <c r="AP35" s="115"/>
      <c r="AQ35" s="115"/>
      <c r="AR35" s="115"/>
      <c r="AS35" s="115"/>
      <c r="AT35" s="115"/>
      <c r="AU35" s="13"/>
      <c r="AV35" s="115"/>
      <c r="AW35" s="13"/>
      <c r="AX35" s="115"/>
      <c r="AY35" s="13"/>
      <c r="AZ35" s="115"/>
      <c r="BA35" s="13"/>
      <c r="BB35" s="115"/>
      <c r="BC35" s="13"/>
      <c r="BD35" s="115"/>
      <c r="BE35" s="13"/>
      <c r="BF35" s="13" t="s">
        <v>81</v>
      </c>
    </row>
    <row r="36" spans="1:58" ht="32.6" collapsed="1" x14ac:dyDescent="0.2">
      <c r="B36" s="12" t="s">
        <v>29</v>
      </c>
      <c r="C36" s="13" t="s">
        <v>31</v>
      </c>
      <c r="D36" s="13"/>
      <c r="E36" s="19">
        <f>1054+164</f>
        <v>1218</v>
      </c>
      <c r="F36" s="19">
        <f>1048+164</f>
        <v>1212</v>
      </c>
      <c r="G36" s="19"/>
      <c r="H36" s="41" t="s">
        <v>42</v>
      </c>
      <c r="I36" s="41" t="s">
        <v>42</v>
      </c>
      <c r="J36" s="19"/>
      <c r="K36" s="41" t="s">
        <v>52</v>
      </c>
      <c r="L36" s="41" t="s">
        <v>58</v>
      </c>
      <c r="M36" s="13"/>
      <c r="N36" s="41" t="s">
        <v>67</v>
      </c>
      <c r="O36" s="44" t="s">
        <v>78</v>
      </c>
      <c r="P36" s="13"/>
      <c r="Q36" s="44" t="s">
        <v>92</v>
      </c>
      <c r="R36" s="55"/>
      <c r="S36" s="44" t="s">
        <v>92</v>
      </c>
      <c r="T36" s="13"/>
      <c r="U36" s="73" t="s">
        <v>119</v>
      </c>
      <c r="V36" s="73" t="s">
        <v>176</v>
      </c>
      <c r="W36" s="13"/>
      <c r="X36" s="13"/>
      <c r="Y36" s="44"/>
      <c r="Z36" s="108" t="s">
        <v>183</v>
      </c>
      <c r="AA36" s="13"/>
      <c r="AB36" s="13" t="s">
        <v>130</v>
      </c>
      <c r="AD36" s="108" t="s">
        <v>196</v>
      </c>
      <c r="AE36" s="13"/>
      <c r="AF36" s="13" t="s">
        <v>130</v>
      </c>
      <c r="AG36" s="144"/>
      <c r="AH36" s="108" t="s">
        <v>227</v>
      </c>
      <c r="AI36" s="144"/>
      <c r="AJ36" s="144" t="s">
        <v>218</v>
      </c>
      <c r="AL36" s="108" t="s">
        <v>235</v>
      </c>
      <c r="AM36" s="108"/>
      <c r="AN36" s="108" t="s">
        <v>249</v>
      </c>
      <c r="AO36" s="108"/>
      <c r="AP36" s="108" t="s">
        <v>258</v>
      </c>
      <c r="AQ36" s="108"/>
      <c r="AR36" s="108" t="s">
        <v>264</v>
      </c>
      <c r="AS36" s="108"/>
      <c r="AT36" s="108" t="s">
        <v>275</v>
      </c>
      <c r="AU36" s="13"/>
      <c r="AV36" s="108" t="s">
        <v>281</v>
      </c>
      <c r="AW36" s="13"/>
      <c r="AX36" s="108" t="s">
        <v>293</v>
      </c>
      <c r="AY36" s="13"/>
      <c r="AZ36" s="108" t="s">
        <v>302</v>
      </c>
      <c r="BA36" s="13"/>
      <c r="BB36" s="108" t="s">
        <v>310</v>
      </c>
      <c r="BC36" s="13"/>
      <c r="BD36" s="108" t="s">
        <v>318</v>
      </c>
      <c r="BE36" s="13"/>
      <c r="BF36" s="13" t="s">
        <v>296</v>
      </c>
    </row>
    <row r="37" spans="1:58" s="1" customFormat="1" ht="27.2" x14ac:dyDescent="0.25">
      <c r="A37" s="28"/>
      <c r="B37" s="24" t="s">
        <v>30</v>
      </c>
      <c r="C37" s="13" t="s">
        <v>31</v>
      </c>
      <c r="D37" s="25"/>
      <c r="E37" s="39">
        <f>2635+164</f>
        <v>2799</v>
      </c>
      <c r="F37" s="39">
        <f>2629+164</f>
        <v>2793</v>
      </c>
      <c r="G37" s="39"/>
      <c r="H37" s="41" t="s">
        <v>43</v>
      </c>
      <c r="I37" s="41" t="s">
        <v>43</v>
      </c>
      <c r="J37" s="39"/>
      <c r="K37" s="41" t="s">
        <v>53</v>
      </c>
      <c r="L37" s="41" t="s">
        <v>59</v>
      </c>
      <c r="M37" s="13"/>
      <c r="N37" s="41" t="s">
        <v>68</v>
      </c>
      <c r="O37" s="44" t="s">
        <v>79</v>
      </c>
      <c r="P37" s="13"/>
      <c r="Q37" s="44" t="s">
        <v>93</v>
      </c>
      <c r="R37" s="54"/>
      <c r="S37" s="44" t="s">
        <v>93</v>
      </c>
      <c r="T37" s="13"/>
      <c r="U37" s="73" t="s">
        <v>120</v>
      </c>
      <c r="V37" s="73" t="s">
        <v>167</v>
      </c>
      <c r="W37" s="13"/>
      <c r="X37" s="13"/>
      <c r="Y37" s="44"/>
      <c r="Z37" s="108" t="s">
        <v>185</v>
      </c>
      <c r="AA37" s="13"/>
      <c r="AB37" s="13"/>
      <c r="AC37" s="28"/>
      <c r="AD37" s="108" t="s">
        <v>198</v>
      </c>
      <c r="AE37" s="13"/>
      <c r="AF37" s="13"/>
      <c r="AG37" s="144"/>
      <c r="AH37" s="108" t="s">
        <v>230</v>
      </c>
      <c r="AI37" s="144"/>
      <c r="AJ37" s="144"/>
      <c r="AL37" s="108" t="s">
        <v>219</v>
      </c>
      <c r="AM37" s="108"/>
      <c r="AN37" s="108" t="s">
        <v>252</v>
      </c>
      <c r="AO37" s="108"/>
      <c r="AP37" s="108" t="s">
        <v>261</v>
      </c>
      <c r="AQ37" s="108"/>
      <c r="AR37" s="108" t="s">
        <v>267</v>
      </c>
      <c r="AS37" s="108"/>
      <c r="AT37" s="108" t="s">
        <v>276</v>
      </c>
      <c r="AU37" s="13"/>
      <c r="AV37" s="108" t="s">
        <v>284</v>
      </c>
      <c r="AW37" s="13"/>
      <c r="AX37" s="108" t="s">
        <v>291</v>
      </c>
      <c r="AY37" s="13"/>
      <c r="AZ37" s="108" t="s">
        <v>305</v>
      </c>
      <c r="BA37" s="13"/>
      <c r="BB37" s="108" t="s">
        <v>313</v>
      </c>
      <c r="BC37" s="13"/>
      <c r="BD37" s="108" t="s">
        <v>322</v>
      </c>
      <c r="BE37" s="13"/>
      <c r="BF37" s="13"/>
    </row>
    <row r="38" spans="1:58" ht="27.2" x14ac:dyDescent="0.2">
      <c r="B38" s="12" t="s">
        <v>28</v>
      </c>
      <c r="C38" s="25" t="s">
        <v>34</v>
      </c>
      <c r="D38" s="13"/>
      <c r="E38" s="19">
        <f>1317+164/2</f>
        <v>1399</v>
      </c>
      <c r="F38" s="19">
        <f>1314+164/2</f>
        <v>1396</v>
      </c>
      <c r="G38" s="21"/>
      <c r="H38" s="41" t="s">
        <v>44</v>
      </c>
      <c r="I38" s="41" t="s">
        <v>44</v>
      </c>
      <c r="J38" s="19"/>
      <c r="K38" s="41" t="s">
        <v>63</v>
      </c>
      <c r="L38" s="41" t="s">
        <v>64</v>
      </c>
      <c r="M38" s="13"/>
      <c r="N38" s="41" t="s">
        <v>70</v>
      </c>
      <c r="O38" s="41" t="s">
        <v>80</v>
      </c>
      <c r="P38" s="13"/>
      <c r="Q38" s="44" t="s">
        <v>94</v>
      </c>
      <c r="R38" s="55"/>
      <c r="S38" s="44" t="s">
        <v>94</v>
      </c>
      <c r="T38" s="13"/>
      <c r="U38" s="73" t="s">
        <v>121</v>
      </c>
      <c r="V38" s="73" t="s">
        <v>168</v>
      </c>
      <c r="W38" s="13"/>
      <c r="X38" s="13"/>
      <c r="Y38" s="44"/>
      <c r="Z38" s="108" t="s">
        <v>186</v>
      </c>
      <c r="AA38" s="13"/>
      <c r="AB38" s="13"/>
      <c r="AD38" s="108" t="s">
        <v>199</v>
      </c>
      <c r="AE38" s="13"/>
      <c r="AF38" s="13"/>
      <c r="AG38" s="144"/>
      <c r="AH38" s="108" t="s">
        <v>231</v>
      </c>
      <c r="AI38" s="144"/>
      <c r="AJ38" s="144"/>
      <c r="AL38" s="108" t="s">
        <v>220</v>
      </c>
      <c r="AM38" s="108"/>
      <c r="AN38" s="108" t="s">
        <v>253</v>
      </c>
      <c r="AO38" s="108"/>
      <c r="AP38" s="108" t="s">
        <v>262</v>
      </c>
      <c r="AQ38" s="108"/>
      <c r="AR38" s="108" t="s">
        <v>268</v>
      </c>
      <c r="AS38" s="108"/>
      <c r="AT38" s="108" t="s">
        <v>277</v>
      </c>
      <c r="AU38" s="13"/>
      <c r="AV38" s="108" t="s">
        <v>285</v>
      </c>
      <c r="AW38" s="13"/>
      <c r="AX38" s="108" t="s">
        <v>292</v>
      </c>
      <c r="AY38" s="13"/>
      <c r="AZ38" s="108" t="s">
        <v>306</v>
      </c>
      <c r="BA38" s="13"/>
      <c r="BB38" s="108" t="s">
        <v>314</v>
      </c>
      <c r="BC38" s="13"/>
      <c r="BD38" s="108" t="s">
        <v>323</v>
      </c>
      <c r="BE38" s="13"/>
      <c r="BF38" s="13"/>
    </row>
    <row r="39" spans="1:58" ht="43.5" hidden="1" outlineLevel="1" x14ac:dyDescent="0.2">
      <c r="B39" s="12" t="s">
        <v>32</v>
      </c>
      <c r="C39" s="25" t="s">
        <v>34</v>
      </c>
      <c r="D39" s="13"/>
      <c r="E39" s="19">
        <f>1317+164/2</f>
        <v>1399</v>
      </c>
      <c r="F39" s="19">
        <f>1314+164/2</f>
        <v>1396</v>
      </c>
      <c r="G39" s="21"/>
      <c r="H39" s="41" t="s">
        <v>44</v>
      </c>
      <c r="I39" s="41" t="s">
        <v>48</v>
      </c>
      <c r="J39" s="19"/>
      <c r="K39" s="41" t="s">
        <v>54</v>
      </c>
      <c r="L39" s="41" t="s">
        <v>60</v>
      </c>
      <c r="M39" s="13"/>
      <c r="N39" s="41" t="s">
        <v>72</v>
      </c>
      <c r="O39" s="44" t="s">
        <v>79</v>
      </c>
      <c r="P39" s="13"/>
      <c r="Q39" s="41"/>
      <c r="R39" s="55"/>
      <c r="S39" s="13"/>
      <c r="T39" s="13"/>
      <c r="U39" s="13"/>
      <c r="V39" s="13"/>
      <c r="W39" s="13"/>
      <c r="X39" s="13"/>
      <c r="Y39" s="13"/>
      <c r="Z39" s="13"/>
      <c r="AA39" s="13"/>
      <c r="AB39" s="13" t="s">
        <v>81</v>
      </c>
      <c r="AD39" s="13"/>
      <c r="AE39" s="13"/>
      <c r="AF39" s="13" t="s">
        <v>81</v>
      </c>
      <c r="AG39" s="144"/>
      <c r="AH39" s="13"/>
      <c r="AI39" s="144"/>
      <c r="AJ39" s="144" t="s">
        <v>81</v>
      </c>
      <c r="AL39" s="13"/>
      <c r="AM39" s="13"/>
      <c r="AN39" s="13"/>
      <c r="AO39" s="13"/>
      <c r="AP39" s="13"/>
      <c r="AQ39" s="13"/>
      <c r="AR39" s="13"/>
      <c r="AS39" s="13"/>
      <c r="AT39" s="13"/>
      <c r="AU39" s="13"/>
      <c r="AV39" s="13"/>
      <c r="AW39" s="13"/>
      <c r="AX39" s="13"/>
      <c r="AY39" s="13"/>
      <c r="AZ39" s="13"/>
      <c r="BA39" s="13"/>
      <c r="BB39" s="13"/>
      <c r="BC39" s="13"/>
      <c r="BD39" s="13"/>
      <c r="BE39" s="13"/>
      <c r="BF39" s="13" t="s">
        <v>81</v>
      </c>
    </row>
    <row r="40" spans="1:58" collapsed="1" x14ac:dyDescent="0.2">
      <c r="B40" s="11"/>
      <c r="C40" s="9"/>
      <c r="D40" s="9"/>
      <c r="E40" s="10"/>
      <c r="F40" s="10"/>
      <c r="G40" s="10"/>
      <c r="H40" s="10"/>
      <c r="I40" s="10"/>
      <c r="J40" s="10"/>
      <c r="K40" s="10"/>
      <c r="L40" s="9"/>
      <c r="M40" s="9"/>
      <c r="N40" s="9"/>
      <c r="O40" s="9"/>
      <c r="P40" s="9"/>
      <c r="Q40" s="9"/>
      <c r="R40" s="56"/>
      <c r="S40" s="9"/>
      <c r="T40" s="9"/>
      <c r="U40" s="9"/>
      <c r="V40" s="9"/>
      <c r="W40" s="9"/>
      <c r="X40" s="9"/>
      <c r="Y40" s="9"/>
      <c r="Z40" s="9"/>
      <c r="AA40" s="9"/>
      <c r="AB40" s="9"/>
      <c r="AD40" s="9"/>
      <c r="AE40" s="9"/>
      <c r="AF40" s="9"/>
      <c r="AG40" s="148"/>
      <c r="AH40" s="9"/>
      <c r="AI40" s="148"/>
      <c r="AJ40" s="148"/>
      <c r="AL40" s="9"/>
      <c r="AM40" s="9"/>
      <c r="AN40" s="9"/>
      <c r="AO40" s="9"/>
      <c r="AP40" s="9"/>
      <c r="AQ40" s="9"/>
      <c r="AR40" s="9"/>
      <c r="AS40" s="9"/>
      <c r="AT40" s="9"/>
      <c r="AU40" s="9"/>
      <c r="AV40" s="9"/>
      <c r="AW40" s="9"/>
      <c r="AX40" s="9"/>
      <c r="AY40" s="9"/>
      <c r="AZ40" s="9"/>
      <c r="BA40" s="9"/>
      <c r="BB40" s="9"/>
      <c r="BC40" s="9"/>
      <c r="BD40" s="9"/>
      <c r="BE40" s="9"/>
      <c r="BF40" s="9"/>
    </row>
    <row r="41" spans="1:58" x14ac:dyDescent="0.2">
      <c r="B41" s="4"/>
      <c r="L41" s="5"/>
      <c r="M41" s="5"/>
      <c r="N41" s="5"/>
      <c r="O41" s="5"/>
      <c r="P41" s="5"/>
      <c r="Q41" s="5"/>
      <c r="R41" s="57"/>
      <c r="S41" s="5"/>
      <c r="T41" s="5"/>
      <c r="U41" s="5"/>
      <c r="V41" s="5"/>
      <c r="W41" s="5"/>
      <c r="X41" s="5"/>
      <c r="Y41" s="5"/>
      <c r="Z41" s="5"/>
      <c r="AA41" s="5"/>
      <c r="AB41" s="5"/>
    </row>
    <row r="42" spans="1:58" ht="77.3" customHeight="1" x14ac:dyDescent="0.25">
      <c r="B42" s="154" t="s">
        <v>35</v>
      </c>
      <c r="C42" s="154"/>
      <c r="D42" s="154"/>
      <c r="E42" s="154"/>
      <c r="F42" s="154"/>
      <c r="G42" s="154"/>
      <c r="H42" s="154"/>
      <c r="I42" s="154"/>
      <c r="J42" s="154"/>
      <c r="K42" s="154"/>
      <c r="L42" s="154"/>
      <c r="M42" s="154"/>
      <c r="N42" s="154"/>
      <c r="O42" s="154"/>
      <c r="P42" s="154"/>
      <c r="Q42" s="154"/>
      <c r="R42" s="154"/>
      <c r="S42" s="154"/>
      <c r="T42" s="154"/>
      <c r="U42" s="154"/>
      <c r="V42" s="154"/>
      <c r="W42" s="60"/>
      <c r="X42" s="60"/>
      <c r="Y42" s="60"/>
      <c r="Z42" s="60"/>
      <c r="AA42" s="60"/>
      <c r="AB42" s="60"/>
    </row>
    <row r="43" spans="1:58" ht="14.3" x14ac:dyDescent="0.25">
      <c r="B43" s="4"/>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row>
    <row r="44" spans="1:58" ht="14.3" x14ac:dyDescent="0.25">
      <c r="B44" s="4"/>
      <c r="C44" s="62"/>
      <c r="D44" s="62"/>
      <c r="E44" s="62"/>
      <c r="F44" s="62"/>
      <c r="G44" s="62"/>
      <c r="H44" s="62"/>
      <c r="I44" s="62"/>
      <c r="J44" s="62"/>
      <c r="K44" s="62"/>
      <c r="L44" s="62"/>
      <c r="M44" s="62"/>
      <c r="N44" s="62"/>
      <c r="O44" s="62"/>
      <c r="P44" s="62"/>
      <c r="Q44" s="62"/>
      <c r="R44" s="62"/>
      <c r="S44" s="62"/>
      <c r="T44" s="62"/>
      <c r="U44" s="62"/>
      <c r="V44" s="62"/>
      <c r="W44" s="62"/>
      <c r="X44" s="62"/>
      <c r="Y44" s="62"/>
      <c r="Z44" s="111"/>
      <c r="AA44" s="111"/>
      <c r="AB44" s="62"/>
    </row>
    <row r="45" spans="1:58" x14ac:dyDescent="0.2">
      <c r="B45" s="4"/>
      <c r="L45" s="5"/>
      <c r="M45" s="5"/>
      <c r="N45" s="5"/>
      <c r="O45" s="5"/>
      <c r="P45" s="5"/>
      <c r="Q45" s="5"/>
      <c r="R45" s="57"/>
      <c r="S45" s="5"/>
      <c r="T45" s="5"/>
      <c r="U45" s="5"/>
      <c r="V45" s="5"/>
      <c r="W45" s="5"/>
      <c r="X45" s="5"/>
      <c r="Y45" s="5"/>
      <c r="Z45" s="5"/>
      <c r="AA45" s="5"/>
      <c r="AB45" s="5"/>
    </row>
    <row r="46" spans="1:58" x14ac:dyDescent="0.2">
      <c r="B46" s="4"/>
      <c r="L46" s="5"/>
      <c r="M46" s="5"/>
      <c r="N46" s="5"/>
      <c r="O46" s="5"/>
      <c r="P46" s="5"/>
      <c r="Q46" s="5"/>
      <c r="R46" s="57"/>
      <c r="S46" s="5"/>
      <c r="T46" s="5"/>
      <c r="U46" s="5"/>
      <c r="V46" s="5"/>
      <c r="W46" s="5"/>
      <c r="X46" s="5"/>
      <c r="Y46" s="5"/>
      <c r="Z46" s="5"/>
      <c r="AA46" s="5"/>
      <c r="AB46" s="5"/>
    </row>
    <row r="47" spans="1:58" x14ac:dyDescent="0.2">
      <c r="B47" s="4"/>
      <c r="L47" s="5"/>
      <c r="M47" s="5"/>
      <c r="N47" s="5"/>
      <c r="O47" s="5"/>
      <c r="P47" s="5"/>
      <c r="Q47" s="5"/>
      <c r="R47" s="57"/>
      <c r="S47" s="5"/>
      <c r="T47" s="5"/>
      <c r="U47" s="5"/>
      <c r="V47" s="5"/>
      <c r="W47" s="5"/>
      <c r="X47" s="5"/>
      <c r="Y47" s="5"/>
      <c r="Z47" s="5"/>
      <c r="AA47" s="5"/>
      <c r="AB47" s="5"/>
    </row>
    <row r="48" spans="1:58" x14ac:dyDescent="0.2">
      <c r="B48" s="4"/>
      <c r="L48" s="5"/>
      <c r="M48" s="5"/>
      <c r="N48" s="5"/>
      <c r="O48" s="5"/>
      <c r="P48" s="5"/>
      <c r="Q48" s="5"/>
      <c r="R48" s="57"/>
      <c r="S48" s="5"/>
      <c r="T48" s="5"/>
      <c r="U48" s="5"/>
      <c r="V48" s="5"/>
      <c r="W48" s="5"/>
      <c r="X48" s="5"/>
      <c r="Y48" s="5"/>
      <c r="Z48" s="5"/>
      <c r="AA48" s="5"/>
      <c r="AB48" s="5"/>
    </row>
    <row r="49" spans="2:28" x14ac:dyDescent="0.2">
      <c r="B49" s="4"/>
      <c r="L49" s="5"/>
      <c r="M49" s="5"/>
      <c r="N49" s="5"/>
      <c r="O49" s="5"/>
      <c r="P49" s="5"/>
      <c r="Q49" s="5"/>
      <c r="R49" s="57"/>
      <c r="S49" s="5"/>
      <c r="T49" s="5"/>
      <c r="U49" s="5"/>
      <c r="V49" s="5"/>
      <c r="W49" s="5"/>
      <c r="X49" s="5"/>
      <c r="Y49" s="5"/>
      <c r="Z49" s="5"/>
      <c r="AA49" s="5"/>
      <c r="AB49" s="5"/>
    </row>
    <row r="50" spans="2:28" x14ac:dyDescent="0.2">
      <c r="B50" s="4"/>
      <c r="L50" s="5"/>
      <c r="M50" s="5"/>
      <c r="N50" s="5"/>
      <c r="O50" s="5"/>
      <c r="P50" s="5"/>
      <c r="Q50" s="5"/>
      <c r="R50" s="57"/>
      <c r="S50" s="5"/>
      <c r="T50" s="5"/>
      <c r="U50" s="5"/>
      <c r="V50" s="5"/>
      <c r="W50" s="5"/>
      <c r="X50" s="5"/>
      <c r="Y50" s="5"/>
      <c r="Z50" s="5"/>
      <c r="AA50" s="5"/>
      <c r="AB50" s="5"/>
    </row>
    <row r="51" spans="2:28" x14ac:dyDescent="0.2">
      <c r="B51" s="4"/>
      <c r="L51" s="5"/>
      <c r="M51" s="5"/>
      <c r="N51" s="5"/>
      <c r="O51" s="5"/>
      <c r="P51" s="5"/>
      <c r="Q51" s="5"/>
      <c r="R51" s="57"/>
      <c r="S51" s="5"/>
      <c r="T51" s="5"/>
      <c r="U51" s="5"/>
      <c r="V51" s="5"/>
      <c r="W51" s="5"/>
      <c r="X51" s="5"/>
      <c r="Y51" s="5"/>
      <c r="Z51" s="5"/>
      <c r="AA51" s="5"/>
      <c r="AB51" s="5"/>
    </row>
    <row r="52" spans="2:28" x14ac:dyDescent="0.2">
      <c r="B52" s="4"/>
      <c r="L52" s="5"/>
      <c r="M52" s="5"/>
      <c r="N52" s="5"/>
      <c r="O52" s="5"/>
      <c r="P52" s="5"/>
      <c r="Q52" s="5"/>
      <c r="R52" s="57"/>
      <c r="S52" s="5"/>
      <c r="T52" s="5"/>
      <c r="U52" s="5"/>
      <c r="V52" s="5"/>
      <c r="W52" s="5"/>
      <c r="X52" s="5"/>
      <c r="Y52" s="5"/>
      <c r="Z52" s="5"/>
      <c r="AA52" s="5"/>
      <c r="AB52" s="5"/>
    </row>
    <row r="53" spans="2:28" x14ac:dyDescent="0.2">
      <c r="B53" s="4"/>
    </row>
    <row r="54" spans="2:28" x14ac:dyDescent="0.2">
      <c r="B54" s="4"/>
      <c r="C54" s="2"/>
      <c r="D54" s="2"/>
      <c r="L54" s="2"/>
      <c r="M54" s="2"/>
      <c r="N54" s="2"/>
      <c r="O54" s="2"/>
      <c r="P54" s="2"/>
      <c r="Q54" s="2"/>
      <c r="R54" s="2"/>
      <c r="S54" s="2"/>
      <c r="T54" s="2"/>
      <c r="U54" s="2"/>
      <c r="V54" s="2"/>
      <c r="W54" s="2"/>
      <c r="X54" s="2"/>
      <c r="Y54" s="2"/>
      <c r="Z54" s="2"/>
      <c r="AA54" s="2"/>
      <c r="AB54" s="2"/>
    </row>
    <row r="55" spans="2:28" x14ac:dyDescent="0.2">
      <c r="B55" s="4"/>
      <c r="C55" s="2"/>
      <c r="D55" s="2"/>
      <c r="L55" s="2"/>
      <c r="M55" s="2"/>
      <c r="N55" s="2"/>
      <c r="O55" s="2"/>
      <c r="P55" s="2"/>
      <c r="Q55" s="2"/>
      <c r="R55" s="2"/>
      <c r="S55" s="2"/>
      <c r="T55" s="2"/>
      <c r="U55" s="2"/>
      <c r="V55" s="2"/>
      <c r="W55" s="2"/>
      <c r="X55" s="2"/>
      <c r="Y55" s="2"/>
      <c r="Z55" s="2"/>
      <c r="AA55" s="2"/>
      <c r="AB55" s="2"/>
    </row>
    <row r="56" spans="2:28" x14ac:dyDescent="0.2">
      <c r="B56" s="4"/>
      <c r="C56" s="2"/>
      <c r="D56" s="2"/>
      <c r="L56" s="2"/>
      <c r="M56" s="2"/>
      <c r="N56" s="2"/>
      <c r="O56" s="2"/>
      <c r="P56" s="2"/>
      <c r="Q56" s="2"/>
      <c r="R56" s="2"/>
      <c r="S56" s="2"/>
      <c r="T56" s="2"/>
      <c r="U56" s="2"/>
      <c r="V56" s="2"/>
      <c r="W56" s="2"/>
      <c r="X56" s="2"/>
      <c r="Y56" s="2"/>
      <c r="Z56" s="2"/>
      <c r="AA56" s="2"/>
      <c r="AB56" s="2"/>
    </row>
    <row r="57" spans="2:28" x14ac:dyDescent="0.2">
      <c r="B57" s="4"/>
      <c r="C57" s="2"/>
      <c r="D57" s="2"/>
      <c r="L57" s="2"/>
      <c r="M57" s="2"/>
      <c r="N57" s="2"/>
      <c r="O57" s="2"/>
      <c r="P57" s="2"/>
      <c r="Q57" s="2"/>
      <c r="R57" s="2"/>
      <c r="S57" s="2"/>
      <c r="T57" s="2"/>
      <c r="U57" s="2"/>
      <c r="V57" s="2"/>
      <c r="W57" s="2"/>
      <c r="X57" s="2"/>
      <c r="Y57" s="2"/>
      <c r="Z57" s="2"/>
      <c r="AA57" s="2"/>
      <c r="AB57" s="2"/>
    </row>
    <row r="58" spans="2:28" x14ac:dyDescent="0.2">
      <c r="B58" s="4"/>
      <c r="C58" s="2"/>
      <c r="D58" s="2"/>
      <c r="L58" s="2"/>
      <c r="M58" s="2"/>
      <c r="N58" s="2"/>
      <c r="O58" s="2"/>
      <c r="P58" s="2"/>
      <c r="Q58" s="2"/>
      <c r="R58" s="2"/>
      <c r="S58" s="2"/>
      <c r="T58" s="2"/>
      <c r="U58" s="2"/>
      <c r="V58" s="2"/>
      <c r="W58" s="2"/>
      <c r="X58" s="2"/>
      <c r="Y58" s="2"/>
      <c r="Z58" s="2"/>
      <c r="AA58" s="2"/>
      <c r="AB58" s="2"/>
    </row>
    <row r="59" spans="2:28" x14ac:dyDescent="0.2">
      <c r="B59" s="4"/>
      <c r="C59" s="2"/>
      <c r="D59" s="2"/>
      <c r="L59" s="2"/>
      <c r="M59" s="2"/>
      <c r="N59" s="2"/>
      <c r="O59" s="2"/>
      <c r="P59" s="2"/>
      <c r="Q59" s="2"/>
      <c r="R59" s="2"/>
      <c r="S59" s="2"/>
      <c r="T59" s="2"/>
      <c r="U59" s="2"/>
      <c r="V59" s="2"/>
      <c r="W59" s="2"/>
      <c r="X59" s="2"/>
      <c r="Y59" s="2"/>
      <c r="Z59" s="2"/>
      <c r="AA59" s="2"/>
      <c r="AB59" s="2"/>
    </row>
    <row r="60" spans="2:28" x14ac:dyDescent="0.2">
      <c r="B60" s="4"/>
      <c r="C60" s="2"/>
      <c r="D60" s="2"/>
      <c r="L60" s="2"/>
      <c r="M60" s="2"/>
      <c r="N60" s="2"/>
      <c r="O60" s="2"/>
      <c r="P60" s="2"/>
      <c r="Q60" s="2"/>
      <c r="R60" s="2"/>
      <c r="S60" s="2"/>
      <c r="T60" s="2"/>
      <c r="U60" s="2"/>
      <c r="V60" s="2"/>
      <c r="W60" s="2"/>
      <c r="X60" s="2"/>
      <c r="Y60" s="2"/>
      <c r="Z60" s="2"/>
      <c r="AA60" s="2"/>
      <c r="AB60" s="2"/>
    </row>
    <row r="61" spans="2:28" x14ac:dyDescent="0.2">
      <c r="B61" s="4"/>
      <c r="C61" s="2"/>
      <c r="D61" s="2"/>
      <c r="L61" s="2"/>
      <c r="M61" s="2"/>
      <c r="N61" s="2"/>
      <c r="O61" s="2"/>
      <c r="P61" s="2"/>
      <c r="Q61" s="2"/>
      <c r="R61" s="2"/>
      <c r="S61" s="2"/>
      <c r="T61" s="2"/>
      <c r="U61" s="2"/>
      <c r="V61" s="2"/>
      <c r="W61" s="2"/>
      <c r="X61" s="2"/>
      <c r="Y61" s="2"/>
      <c r="Z61" s="2"/>
      <c r="AA61" s="2"/>
      <c r="AB61" s="2"/>
    </row>
    <row r="62" spans="2:28" x14ac:dyDescent="0.2">
      <c r="B62" s="4"/>
      <c r="C62" s="2"/>
      <c r="D62" s="2"/>
      <c r="L62" s="2"/>
      <c r="M62" s="2"/>
      <c r="N62" s="2"/>
      <c r="O62" s="2"/>
      <c r="P62" s="2"/>
      <c r="Q62" s="2"/>
      <c r="R62" s="2"/>
      <c r="S62" s="2"/>
      <c r="T62" s="2"/>
      <c r="U62" s="2"/>
      <c r="V62" s="2"/>
      <c r="W62" s="2"/>
      <c r="X62" s="2"/>
      <c r="Y62" s="2"/>
      <c r="Z62" s="2"/>
      <c r="AA62" s="2"/>
      <c r="AB62" s="2"/>
    </row>
    <row r="63" spans="2:28" x14ac:dyDescent="0.2">
      <c r="B63" s="4"/>
      <c r="C63" s="2"/>
      <c r="D63" s="2"/>
      <c r="L63" s="2"/>
      <c r="M63" s="2"/>
      <c r="N63" s="2"/>
      <c r="O63" s="2"/>
      <c r="P63" s="2"/>
      <c r="Q63" s="2"/>
      <c r="R63" s="2"/>
      <c r="S63" s="2"/>
      <c r="T63" s="2"/>
      <c r="U63" s="2"/>
      <c r="V63" s="2"/>
      <c r="W63" s="2"/>
      <c r="X63" s="2"/>
      <c r="Y63" s="2"/>
      <c r="Z63" s="2"/>
      <c r="AA63" s="2"/>
      <c r="AB63" s="2"/>
    </row>
  </sheetData>
  <mergeCells count="3">
    <mergeCell ref="B11:C11"/>
    <mergeCell ref="B42:V42"/>
    <mergeCell ref="BF21:BF22"/>
  </mergeCells>
  <phoneticPr fontId="4" type="noConversion"/>
  <pageMargins left="0.70866141732283472" right="0.70866141732283472" top="0.6692913385826772" bottom="0.59055118110236227" header="0.31496062992125984" footer="0.43307086614173229"/>
  <pageSetup scale="59" orientation="landscape" r:id="rId1"/>
  <headerFooter>
    <oddFooter>&amp;L&amp;10CJW2 11 April 2012</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F18"/>
  <sheetViews>
    <sheetView workbookViewId="0"/>
  </sheetViews>
  <sheetFormatPr defaultRowHeight="14.3" outlineLevelCol="1" x14ac:dyDescent="0.25"/>
  <cols>
    <col min="1" max="1" width="2.875" customWidth="1"/>
    <col min="2" max="2" width="35" customWidth="1"/>
    <col min="3" max="3" width="16.875" customWidth="1"/>
    <col min="4" max="4" width="1" customWidth="1"/>
    <col min="5" max="5" width="22.375" hidden="1" customWidth="1" outlineLevel="1"/>
    <col min="6" max="13" width="20.75" hidden="1" customWidth="1" outlineLevel="1"/>
    <col min="14" max="14" width="20.75" customWidth="1" collapsed="1"/>
    <col min="15" max="19" width="20.75" customWidth="1"/>
    <col min="20" max="20" width="1" customWidth="1"/>
    <col min="21" max="21" width="29.75" customWidth="1"/>
    <col min="27" max="28" width="10.25" bestFit="1" customWidth="1"/>
    <col min="29" max="29" width="16.375" bestFit="1" customWidth="1"/>
    <col min="30" max="30" width="10.25" bestFit="1" customWidth="1"/>
    <col min="31" max="31" width="22.75" bestFit="1" customWidth="1"/>
    <col min="32" max="32" width="10.25" bestFit="1" customWidth="1"/>
    <col min="35" max="35" width="10.25" bestFit="1" customWidth="1"/>
  </cols>
  <sheetData>
    <row r="1" spans="2:32" ht="18.350000000000001" x14ac:dyDescent="0.3">
      <c r="B1" s="3" t="s">
        <v>113</v>
      </c>
      <c r="C1" s="3"/>
      <c r="D1" s="5"/>
      <c r="E1" s="5"/>
      <c r="F1" s="2"/>
      <c r="G1" s="2"/>
      <c r="H1" s="2"/>
      <c r="I1" s="2"/>
      <c r="J1" s="2"/>
      <c r="K1" s="2"/>
      <c r="L1" s="2"/>
      <c r="M1" s="2"/>
      <c r="N1" s="2"/>
      <c r="O1" s="2"/>
      <c r="P1" s="2"/>
      <c r="Q1" s="2"/>
      <c r="R1" s="2"/>
      <c r="S1" s="2"/>
      <c r="T1" s="2"/>
      <c r="U1" s="2"/>
      <c r="V1" s="2"/>
      <c r="W1" s="2"/>
      <c r="X1" s="2"/>
      <c r="Y1" s="2"/>
      <c r="Z1" s="4"/>
      <c r="AA1" s="4"/>
      <c r="AB1" s="4"/>
      <c r="AC1" s="4"/>
      <c r="AD1" s="4"/>
      <c r="AE1" s="4"/>
      <c r="AF1" s="4"/>
    </row>
    <row r="2" spans="2:32" x14ac:dyDescent="0.25">
      <c r="B2" t="s">
        <v>156</v>
      </c>
    </row>
    <row r="4" spans="2:32" x14ac:dyDescent="0.25">
      <c r="B4" s="68" t="s">
        <v>112</v>
      </c>
      <c r="C4" s="68" t="s">
        <v>2</v>
      </c>
      <c r="D4" s="68"/>
      <c r="E4" s="68" t="s">
        <v>100</v>
      </c>
      <c r="F4" s="68" t="s">
        <v>101</v>
      </c>
      <c r="G4" s="139" t="s">
        <v>179</v>
      </c>
      <c r="H4" s="139" t="s">
        <v>190</v>
      </c>
      <c r="I4" s="139" t="s">
        <v>216</v>
      </c>
      <c r="J4" s="139" t="s">
        <v>232</v>
      </c>
      <c r="K4" s="139">
        <v>1718</v>
      </c>
      <c r="L4" s="139" t="s">
        <v>254</v>
      </c>
      <c r="M4" s="139">
        <v>1819</v>
      </c>
      <c r="N4" s="139" t="s">
        <v>271</v>
      </c>
      <c r="O4" s="139">
        <v>1920</v>
      </c>
      <c r="P4" s="139" t="s">
        <v>288</v>
      </c>
      <c r="Q4" s="139">
        <v>2021</v>
      </c>
      <c r="R4" s="139" t="s">
        <v>308</v>
      </c>
      <c r="S4" s="139">
        <v>2122</v>
      </c>
      <c r="T4" s="68"/>
      <c r="U4" s="68" t="s">
        <v>16</v>
      </c>
    </row>
    <row r="5" spans="2:32" x14ac:dyDescent="0.25">
      <c r="E5" s="67"/>
      <c r="F5" s="66"/>
      <c r="G5" s="66"/>
      <c r="H5" s="66"/>
      <c r="I5" s="66"/>
      <c r="J5" s="66"/>
      <c r="K5" s="66"/>
      <c r="L5" s="66"/>
      <c r="M5" s="66"/>
      <c r="N5" s="66"/>
      <c r="O5" s="66"/>
      <c r="P5" s="66"/>
      <c r="Q5" s="66"/>
      <c r="R5" s="66"/>
      <c r="S5" s="66"/>
      <c r="T5" s="66"/>
      <c r="U5" s="66"/>
    </row>
    <row r="6" spans="2:32" x14ac:dyDescent="0.25">
      <c r="B6" s="64" t="s">
        <v>111</v>
      </c>
      <c r="C6" s="64"/>
      <c r="D6" s="64"/>
      <c r="E6" s="65"/>
      <c r="F6" s="65"/>
      <c r="G6" s="65"/>
      <c r="H6" s="65"/>
      <c r="I6" s="65"/>
      <c r="J6" s="65"/>
      <c r="K6" s="65"/>
      <c r="L6" s="65"/>
      <c r="M6" s="65"/>
      <c r="N6" s="65"/>
      <c r="O6" s="65"/>
      <c r="P6" s="65"/>
      <c r="Q6" s="65"/>
      <c r="R6" s="65"/>
      <c r="S6" s="65"/>
      <c r="T6" s="65"/>
      <c r="U6" s="65"/>
    </row>
    <row r="7" spans="2:32" s="123" customFormat="1" ht="32.6" hidden="1" x14ac:dyDescent="0.25">
      <c r="B7" s="116" t="s">
        <v>174</v>
      </c>
      <c r="C7" s="117" t="s">
        <v>122</v>
      </c>
      <c r="D7" s="118"/>
      <c r="E7" s="119" t="s">
        <v>110</v>
      </c>
      <c r="F7" s="120" t="s">
        <v>169</v>
      </c>
      <c r="G7" s="120" t="s">
        <v>200</v>
      </c>
      <c r="H7" s="121" t="s">
        <v>204</v>
      </c>
      <c r="I7" s="121" t="s">
        <v>225</v>
      </c>
      <c r="J7" s="121" t="s">
        <v>239</v>
      </c>
      <c r="K7" s="121" t="s">
        <v>245</v>
      </c>
      <c r="L7" s="121"/>
      <c r="M7" s="121"/>
      <c r="N7" s="121"/>
      <c r="O7" s="121"/>
      <c r="P7" s="121"/>
      <c r="Q7" s="121"/>
      <c r="R7" s="121"/>
      <c r="S7" s="121"/>
      <c r="T7" s="122"/>
      <c r="U7" s="130" t="s">
        <v>247</v>
      </c>
    </row>
    <row r="8" spans="2:32" s="123" customFormat="1" ht="25.85" hidden="1" x14ac:dyDescent="0.25">
      <c r="B8" s="116" t="s">
        <v>131</v>
      </c>
      <c r="C8" s="117" t="s">
        <v>122</v>
      </c>
      <c r="D8" s="118"/>
      <c r="E8" s="119" t="s">
        <v>123</v>
      </c>
      <c r="F8" s="120" t="s">
        <v>170</v>
      </c>
      <c r="G8" s="120" t="s">
        <v>206</v>
      </c>
      <c r="H8" s="121" t="s">
        <v>205</v>
      </c>
      <c r="I8" s="121" t="s">
        <v>225</v>
      </c>
      <c r="J8" s="121" t="s">
        <v>239</v>
      </c>
      <c r="K8" s="121" t="s">
        <v>246</v>
      </c>
      <c r="L8" s="121"/>
      <c r="M8" s="121"/>
      <c r="N8" s="121"/>
      <c r="O8" s="121"/>
      <c r="P8" s="121"/>
      <c r="Q8" s="121"/>
      <c r="R8" s="121"/>
      <c r="S8" s="121"/>
      <c r="T8" s="122"/>
      <c r="U8" s="130" t="s">
        <v>209</v>
      </c>
    </row>
    <row r="9" spans="2:32" s="123" customFormat="1" ht="25.85" hidden="1" x14ac:dyDescent="0.25">
      <c r="B9" s="116" t="s">
        <v>125</v>
      </c>
      <c r="C9" s="124"/>
      <c r="D9" s="118"/>
      <c r="E9" s="125">
        <v>15885</v>
      </c>
      <c r="F9" s="126">
        <v>15885</v>
      </c>
      <c r="G9" s="126">
        <v>16358</v>
      </c>
      <c r="H9" s="127">
        <v>16358</v>
      </c>
      <c r="I9" s="127">
        <v>16854</v>
      </c>
      <c r="J9" s="127">
        <v>16854</v>
      </c>
      <c r="K9" s="127">
        <v>17361</v>
      </c>
      <c r="L9" s="127"/>
      <c r="M9" s="127"/>
      <c r="N9" s="127"/>
      <c r="O9" s="127"/>
      <c r="P9" s="127"/>
      <c r="Q9" s="127"/>
      <c r="R9" s="127"/>
      <c r="S9" s="127"/>
      <c r="T9" s="122"/>
      <c r="U9" s="122"/>
    </row>
    <row r="10" spans="2:32" s="123" customFormat="1" ht="27.2" hidden="1" x14ac:dyDescent="0.25">
      <c r="B10" s="116" t="s">
        <v>187</v>
      </c>
      <c r="C10" s="124" t="s">
        <v>122</v>
      </c>
      <c r="D10" s="118"/>
      <c r="E10" s="128" t="s">
        <v>124</v>
      </c>
      <c r="F10" s="129" t="s">
        <v>171</v>
      </c>
      <c r="G10" s="129" t="s">
        <v>201</v>
      </c>
      <c r="H10" s="140" t="s">
        <v>207</v>
      </c>
      <c r="I10" s="140" t="s">
        <v>223</v>
      </c>
      <c r="J10" s="140"/>
      <c r="K10" s="140"/>
      <c r="L10" s="140"/>
      <c r="M10" s="140"/>
      <c r="N10" s="140"/>
      <c r="O10" s="140"/>
      <c r="P10" s="140"/>
      <c r="Q10" s="140"/>
      <c r="R10" s="140"/>
      <c r="S10" s="140"/>
      <c r="T10" s="122"/>
      <c r="U10" s="130" t="s">
        <v>241</v>
      </c>
    </row>
    <row r="11" spans="2:32" s="123" customFormat="1" ht="27.2" hidden="1" x14ac:dyDescent="0.25">
      <c r="B11" s="116" t="s">
        <v>132</v>
      </c>
      <c r="C11" s="124" t="s">
        <v>122</v>
      </c>
      <c r="D11" s="118"/>
      <c r="E11" s="128" t="s">
        <v>109</v>
      </c>
      <c r="F11" s="129" t="s">
        <v>172</v>
      </c>
      <c r="G11" s="129" t="s">
        <v>202</v>
      </c>
      <c r="H11" s="140" t="s">
        <v>208</v>
      </c>
      <c r="I11" s="140" t="s">
        <v>223</v>
      </c>
      <c r="J11" s="140"/>
      <c r="K11" s="140"/>
      <c r="L11" s="140"/>
      <c r="M11" s="140"/>
      <c r="N11" s="140"/>
      <c r="O11" s="140"/>
      <c r="P11" s="140"/>
      <c r="Q11" s="140"/>
      <c r="R11" s="140"/>
      <c r="S11" s="140"/>
      <c r="T11" s="122"/>
      <c r="U11" s="130" t="s">
        <v>241</v>
      </c>
    </row>
    <row r="12" spans="2:32" s="123" customFormat="1" ht="51.65" x14ac:dyDescent="0.25">
      <c r="B12" s="116" t="s">
        <v>173</v>
      </c>
      <c r="C12" s="124" t="s">
        <v>122</v>
      </c>
      <c r="D12" s="118"/>
      <c r="E12" s="125"/>
      <c r="F12" s="120" t="s">
        <v>169</v>
      </c>
      <c r="G12" s="120" t="s">
        <v>203</v>
      </c>
      <c r="H12" s="121" t="s">
        <v>204</v>
      </c>
      <c r="I12" s="121" t="s">
        <v>226</v>
      </c>
      <c r="J12" s="121" t="s">
        <v>240</v>
      </c>
      <c r="K12" s="121" t="s">
        <v>244</v>
      </c>
      <c r="L12" s="121" t="s">
        <v>256</v>
      </c>
      <c r="M12" s="121" t="s">
        <v>269</v>
      </c>
      <c r="N12" s="121" t="s">
        <v>278</v>
      </c>
      <c r="O12" s="121" t="s">
        <v>286</v>
      </c>
      <c r="P12" s="121" t="s">
        <v>299</v>
      </c>
      <c r="Q12" s="121" t="s">
        <v>307</v>
      </c>
      <c r="R12" s="121" t="s">
        <v>315</v>
      </c>
      <c r="S12" s="121" t="s">
        <v>324</v>
      </c>
      <c r="T12" s="118"/>
      <c r="U12" s="131" t="s">
        <v>224</v>
      </c>
    </row>
    <row r="13" spans="2:32" s="123" customFormat="1" ht="51.65" x14ac:dyDescent="0.25">
      <c r="B13" s="116" t="s">
        <v>175</v>
      </c>
      <c r="C13" s="124" t="s">
        <v>122</v>
      </c>
      <c r="D13" s="118"/>
      <c r="E13" s="128"/>
      <c r="F13" s="120" t="s">
        <v>170</v>
      </c>
      <c r="G13" s="120" t="s">
        <v>206</v>
      </c>
      <c r="H13" s="121" t="s">
        <v>205</v>
      </c>
      <c r="I13" s="121" t="s">
        <v>226</v>
      </c>
      <c r="J13" s="121" t="s">
        <v>240</v>
      </c>
      <c r="K13" s="121" t="s">
        <v>244</v>
      </c>
      <c r="L13" s="121" t="s">
        <v>256</v>
      </c>
      <c r="M13" s="121" t="s">
        <v>269</v>
      </c>
      <c r="N13" s="121" t="s">
        <v>278</v>
      </c>
      <c r="O13" s="121" t="s">
        <v>286</v>
      </c>
      <c r="P13" s="121" t="s">
        <v>299</v>
      </c>
      <c r="Q13" s="121" t="s">
        <v>307</v>
      </c>
      <c r="R13" s="121" t="s">
        <v>315</v>
      </c>
      <c r="S13" s="121" t="s">
        <v>324</v>
      </c>
      <c r="T13" s="118"/>
      <c r="U13" s="131" t="s">
        <v>209</v>
      </c>
    </row>
    <row r="14" spans="2:32" s="123" customFormat="1" ht="25.85" x14ac:dyDescent="0.25">
      <c r="B14" s="116" t="s">
        <v>215</v>
      </c>
      <c r="C14" s="124"/>
      <c r="D14" s="118"/>
      <c r="E14" s="128"/>
      <c r="F14" s="125">
        <v>15885</v>
      </c>
      <c r="G14" s="125">
        <v>16358</v>
      </c>
      <c r="H14" s="132">
        <v>16358</v>
      </c>
      <c r="I14" s="127">
        <v>16854</v>
      </c>
      <c r="J14" s="127">
        <v>16854</v>
      </c>
      <c r="K14" s="127">
        <v>17361</v>
      </c>
      <c r="L14" s="127">
        <v>17361</v>
      </c>
      <c r="M14" s="127">
        <v>17884</v>
      </c>
      <c r="N14" s="127">
        <v>17884</v>
      </c>
      <c r="O14" s="127">
        <v>18563</v>
      </c>
      <c r="P14" s="127">
        <v>18563</v>
      </c>
      <c r="Q14" s="127">
        <v>19305</v>
      </c>
      <c r="R14" s="127">
        <v>19305</v>
      </c>
      <c r="S14" s="127">
        <v>20077.52</v>
      </c>
      <c r="T14" s="118"/>
      <c r="U14" s="131" t="s">
        <v>209</v>
      </c>
    </row>
    <row r="15" spans="2:32" s="123" customFormat="1" x14ac:dyDescent="0.25">
      <c r="B15" s="133" t="s">
        <v>108</v>
      </c>
      <c r="C15" s="133"/>
      <c r="D15" s="133"/>
      <c r="E15" s="133"/>
      <c r="F15" s="133"/>
      <c r="G15" s="133"/>
      <c r="H15" s="133"/>
      <c r="I15" s="133"/>
      <c r="J15" s="133"/>
      <c r="K15" s="133"/>
      <c r="L15" s="133"/>
      <c r="M15" s="133"/>
      <c r="N15" s="133"/>
      <c r="O15" s="133"/>
      <c r="P15" s="133"/>
      <c r="Q15" s="133"/>
      <c r="R15" s="133"/>
      <c r="S15" s="133"/>
      <c r="T15" s="133"/>
      <c r="U15" s="133"/>
    </row>
    <row r="16" spans="2:32" s="138" customFormat="1" ht="25.85" x14ac:dyDescent="0.25">
      <c r="B16" s="134" t="s">
        <v>210</v>
      </c>
      <c r="C16" s="134"/>
      <c r="D16" s="135"/>
      <c r="E16" s="136">
        <v>5483</v>
      </c>
      <c r="F16" s="136">
        <v>5484</v>
      </c>
      <c r="G16" s="136">
        <v>5600</v>
      </c>
      <c r="H16" s="137">
        <v>5604</v>
      </c>
      <c r="I16" s="137">
        <v>5433</v>
      </c>
      <c r="J16" s="137">
        <v>5433</v>
      </c>
      <c r="K16" s="137">
        <v>5596</v>
      </c>
      <c r="L16" s="137">
        <v>5596</v>
      </c>
      <c r="M16" s="137">
        <v>5765</v>
      </c>
      <c r="N16" s="137">
        <v>5765</v>
      </c>
      <c r="O16" s="137">
        <v>5996</v>
      </c>
      <c r="P16" s="137">
        <v>5996</v>
      </c>
      <c r="Q16" s="137">
        <v>6236</v>
      </c>
      <c r="R16" s="137">
        <v>6236</v>
      </c>
      <c r="S16" s="137">
        <v>6485</v>
      </c>
      <c r="T16" s="131"/>
      <c r="U16" s="131" t="s">
        <v>213</v>
      </c>
    </row>
    <row r="17" spans="2:21" s="138" customFormat="1" ht="25.85" x14ac:dyDescent="0.25">
      <c r="B17" s="134" t="s">
        <v>211</v>
      </c>
      <c r="C17" s="134"/>
      <c r="D17" s="135"/>
      <c r="E17" s="136">
        <v>5201</v>
      </c>
      <c r="F17" s="136">
        <v>5201</v>
      </c>
      <c r="G17" s="136">
        <v>5312</v>
      </c>
      <c r="H17" s="137">
        <v>5312</v>
      </c>
      <c r="I17" s="137">
        <v>5433</v>
      </c>
      <c r="J17" s="137">
        <v>5433</v>
      </c>
      <c r="K17" s="137">
        <v>5596</v>
      </c>
      <c r="L17" s="137">
        <v>5596</v>
      </c>
      <c r="M17" s="137">
        <f>M16</f>
        <v>5765</v>
      </c>
      <c r="N17" s="137">
        <f>N16</f>
        <v>5765</v>
      </c>
      <c r="O17" s="137">
        <v>5996</v>
      </c>
      <c r="P17" s="137">
        <v>5996</v>
      </c>
      <c r="Q17" s="137">
        <v>6236</v>
      </c>
      <c r="R17" s="137">
        <v>6236</v>
      </c>
      <c r="S17" s="137">
        <v>6485</v>
      </c>
      <c r="T17" s="131"/>
      <c r="U17" s="131" t="s">
        <v>209</v>
      </c>
    </row>
    <row r="18" spans="2:21" s="138" customFormat="1" ht="25.85" x14ac:dyDescent="0.25">
      <c r="B18" s="134" t="s">
        <v>212</v>
      </c>
      <c r="C18" s="134"/>
      <c r="D18" s="135"/>
      <c r="E18" s="136">
        <v>12975</v>
      </c>
      <c r="F18" s="136">
        <v>12975</v>
      </c>
      <c r="G18" s="136">
        <v>13363</v>
      </c>
      <c r="H18" s="137">
        <v>13363</v>
      </c>
      <c r="I18" s="137">
        <v>13767</v>
      </c>
      <c r="J18" s="137">
        <v>13767</v>
      </c>
      <c r="K18" s="137">
        <v>14181</v>
      </c>
      <c r="L18" s="137">
        <v>14181</v>
      </c>
      <c r="M18" s="137">
        <v>14608</v>
      </c>
      <c r="N18" s="137">
        <v>14608</v>
      </c>
      <c r="O18" s="137">
        <v>15675</v>
      </c>
      <c r="P18" s="137">
        <v>15675</v>
      </c>
      <c r="Q18" s="137">
        <v>16758</v>
      </c>
      <c r="R18" s="137">
        <v>16758</v>
      </c>
      <c r="S18" s="137">
        <v>17428</v>
      </c>
      <c r="T18" s="131"/>
      <c r="U18" s="131" t="s">
        <v>209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34"/>
  <sheetViews>
    <sheetView topLeftCell="A4" workbookViewId="0">
      <selection activeCell="G22" sqref="G22"/>
    </sheetView>
  </sheetViews>
  <sheetFormatPr defaultColWidth="9.125" defaultRowHeight="14.3" x14ac:dyDescent="0.25"/>
  <cols>
    <col min="1" max="1" width="28" style="77" customWidth="1"/>
    <col min="2" max="2" width="22.125" style="77" customWidth="1"/>
    <col min="3" max="3" width="13.625" style="77" customWidth="1"/>
    <col min="4" max="4" width="20.625" style="77" customWidth="1"/>
    <col min="5" max="5" width="11.625" style="77" customWidth="1"/>
    <col min="6" max="6" width="9.125" style="77"/>
    <col min="7" max="7" width="44" style="77" customWidth="1"/>
    <col min="8" max="16384" width="9.125" style="77"/>
  </cols>
  <sheetData>
    <row r="1" spans="1:4" x14ac:dyDescent="0.25">
      <c r="A1" s="105" t="s">
        <v>148</v>
      </c>
    </row>
    <row r="2" spans="1:4" s="103" customFormat="1" ht="63" customHeight="1" x14ac:dyDescent="0.25">
      <c r="A2" s="157" t="s">
        <v>181</v>
      </c>
      <c r="B2" s="157"/>
      <c r="C2" s="157"/>
      <c r="D2" s="157"/>
    </row>
    <row r="3" spans="1:4" s="104" customFormat="1" ht="28.55" customHeight="1" x14ac:dyDescent="0.25">
      <c r="A3" s="158" t="s">
        <v>150</v>
      </c>
      <c r="B3" s="158"/>
      <c r="C3" s="158"/>
      <c r="D3" s="158"/>
    </row>
    <row r="4" spans="1:4" x14ac:dyDescent="0.25">
      <c r="A4" s="159" t="s">
        <v>152</v>
      </c>
      <c r="B4" s="159"/>
      <c r="C4" s="159"/>
      <c r="D4" s="159"/>
    </row>
    <row r="5" spans="1:4" x14ac:dyDescent="0.25">
      <c r="A5" s="77" t="s">
        <v>153</v>
      </c>
    </row>
    <row r="6" spans="1:4" x14ac:dyDescent="0.25">
      <c r="A6" s="77" t="s">
        <v>154</v>
      </c>
    </row>
    <row r="7" spans="1:4" x14ac:dyDescent="0.25">
      <c r="A7" s="77" t="s">
        <v>162</v>
      </c>
    </row>
    <row r="8" spans="1:4" x14ac:dyDescent="0.25">
      <c r="A8" s="77" t="s">
        <v>155</v>
      </c>
    </row>
    <row r="11" spans="1:4" x14ac:dyDescent="0.25">
      <c r="A11" s="75" t="s">
        <v>1</v>
      </c>
      <c r="B11" s="76" t="s">
        <v>136</v>
      </c>
      <c r="C11" s="92" t="s">
        <v>144</v>
      </c>
      <c r="D11" s="92" t="s">
        <v>151</v>
      </c>
    </row>
    <row r="12" spans="1:4" x14ac:dyDescent="0.25">
      <c r="A12" s="78" t="s">
        <v>140</v>
      </c>
      <c r="B12" s="79"/>
      <c r="C12" s="93"/>
      <c r="D12" s="93"/>
    </row>
    <row r="13" spans="1:4" ht="26.5" x14ac:dyDescent="0.25">
      <c r="A13" s="80" t="s">
        <v>135</v>
      </c>
      <c r="B13" s="81" t="s">
        <v>146</v>
      </c>
      <c r="C13" s="94">
        <v>4479</v>
      </c>
      <c r="D13" s="94">
        <f>IFERROR(B13*C13,0)</f>
        <v>0</v>
      </c>
    </row>
    <row r="14" spans="1:4" x14ac:dyDescent="0.25">
      <c r="A14" s="80" t="s">
        <v>6</v>
      </c>
      <c r="B14" s="81" t="s">
        <v>146</v>
      </c>
      <c r="C14" s="94">
        <v>11045</v>
      </c>
      <c r="D14" s="94">
        <f>IFERROR(B14*C14,0)</f>
        <v>0</v>
      </c>
    </row>
    <row r="15" spans="1:4" x14ac:dyDescent="0.25">
      <c r="A15" s="82" t="s">
        <v>137</v>
      </c>
      <c r="B15" s="83">
        <f>SUM(B13:B14)</f>
        <v>0</v>
      </c>
      <c r="C15" s="95"/>
      <c r="D15" s="95">
        <f>SUM(D13:D14)</f>
        <v>0</v>
      </c>
    </row>
    <row r="16" spans="1:4" x14ac:dyDescent="0.25">
      <c r="A16" s="84" t="s">
        <v>141</v>
      </c>
      <c r="B16" s="85"/>
      <c r="C16" s="96"/>
      <c r="D16" s="97"/>
    </row>
    <row r="17" spans="1:4" ht="27.2" x14ac:dyDescent="0.25">
      <c r="A17" s="80" t="s">
        <v>138</v>
      </c>
      <c r="B17" s="81" t="s">
        <v>146</v>
      </c>
      <c r="C17" s="94">
        <v>2371</v>
      </c>
      <c r="D17" s="94">
        <f>IFERROR(B17*C17,0)</f>
        <v>0</v>
      </c>
    </row>
    <row r="18" spans="1:4" ht="27.2" x14ac:dyDescent="0.25">
      <c r="A18" s="80" t="s">
        <v>85</v>
      </c>
      <c r="B18" s="81" t="s">
        <v>146</v>
      </c>
      <c r="C18" s="94">
        <v>2294</v>
      </c>
      <c r="D18" s="94">
        <f t="shared" ref="D18:D24" si="0">IFERROR(B18*C18,0)</f>
        <v>0</v>
      </c>
    </row>
    <row r="19" spans="1:4" ht="25.85" x14ac:dyDescent="0.25">
      <c r="A19" s="86" t="s">
        <v>8</v>
      </c>
      <c r="B19" s="81" t="s">
        <v>146</v>
      </c>
      <c r="C19" s="94">
        <v>2294</v>
      </c>
      <c r="D19" s="94">
        <f t="shared" si="0"/>
        <v>0</v>
      </c>
    </row>
    <row r="20" spans="1:4" ht="27.2" x14ac:dyDescent="0.25">
      <c r="A20" s="80" t="s">
        <v>9</v>
      </c>
      <c r="B20" s="81" t="s">
        <v>146</v>
      </c>
      <c r="C20" s="94">
        <v>3836</v>
      </c>
      <c r="D20" s="94">
        <f t="shared" si="0"/>
        <v>0</v>
      </c>
    </row>
    <row r="21" spans="1:4" x14ac:dyDescent="0.25">
      <c r="A21" s="86" t="s">
        <v>12</v>
      </c>
      <c r="B21" s="81" t="s">
        <v>146</v>
      </c>
      <c r="C21" s="94">
        <v>1746</v>
      </c>
      <c r="D21" s="94">
        <f t="shared" si="0"/>
        <v>0</v>
      </c>
    </row>
    <row r="22" spans="1:4" x14ac:dyDescent="0.25">
      <c r="A22" s="86" t="s">
        <v>13</v>
      </c>
      <c r="B22" s="81" t="s">
        <v>146</v>
      </c>
      <c r="C22" s="94">
        <v>2673</v>
      </c>
      <c r="D22" s="94">
        <f t="shared" si="0"/>
        <v>0</v>
      </c>
    </row>
    <row r="23" spans="1:4" x14ac:dyDescent="0.25">
      <c r="A23" s="86" t="s">
        <v>114</v>
      </c>
      <c r="B23" s="81" t="s">
        <v>146</v>
      </c>
      <c r="C23" s="94">
        <v>2596</v>
      </c>
      <c r="D23" s="94">
        <f t="shared" si="0"/>
        <v>0</v>
      </c>
    </row>
    <row r="24" spans="1:4" x14ac:dyDescent="0.25">
      <c r="A24" s="86" t="s">
        <v>14</v>
      </c>
      <c r="B24" s="81" t="s">
        <v>146</v>
      </c>
      <c r="C24" s="94">
        <v>4138</v>
      </c>
      <c r="D24" s="94">
        <f t="shared" si="0"/>
        <v>0</v>
      </c>
    </row>
    <row r="25" spans="1:4" x14ac:dyDescent="0.25">
      <c r="A25" s="82" t="s">
        <v>139</v>
      </c>
      <c r="B25" s="83">
        <f>SUM(B17:B24)</f>
        <v>0</v>
      </c>
      <c r="C25" s="95"/>
      <c r="D25" s="95">
        <f>SUM(D17:D24)</f>
        <v>0</v>
      </c>
    </row>
    <row r="26" spans="1:4" ht="28.55" x14ac:dyDescent="0.3">
      <c r="A26" s="84" t="s">
        <v>142</v>
      </c>
      <c r="B26" s="87"/>
      <c r="C26" s="98"/>
      <c r="D26" s="99"/>
    </row>
    <row r="27" spans="1:4" x14ac:dyDescent="0.25">
      <c r="A27" s="80" t="s">
        <v>145</v>
      </c>
      <c r="B27" s="81" t="s">
        <v>146</v>
      </c>
      <c r="C27" s="94">
        <v>2456</v>
      </c>
      <c r="D27" s="94">
        <f t="shared" ref="D27:D32" si="1">IFERROR(B27*C27,0)</f>
        <v>0</v>
      </c>
    </row>
    <row r="28" spans="1:4" ht="27.2" x14ac:dyDescent="0.25">
      <c r="A28" s="80" t="s">
        <v>128</v>
      </c>
      <c r="B28" s="81" t="s">
        <v>146</v>
      </c>
      <c r="C28" s="94">
        <v>1819</v>
      </c>
      <c r="D28" s="94">
        <f t="shared" si="1"/>
        <v>0</v>
      </c>
    </row>
    <row r="29" spans="1:4" x14ac:dyDescent="0.25">
      <c r="A29" s="86" t="s">
        <v>23</v>
      </c>
      <c r="B29" s="81" t="s">
        <v>146</v>
      </c>
      <c r="C29" s="94">
        <v>1337</v>
      </c>
      <c r="D29" s="94">
        <f t="shared" si="1"/>
        <v>0</v>
      </c>
    </row>
    <row r="30" spans="1:4" x14ac:dyDescent="0.25">
      <c r="A30" s="86" t="s">
        <v>29</v>
      </c>
      <c r="B30" s="81" t="s">
        <v>146</v>
      </c>
      <c r="C30" s="94">
        <v>1819</v>
      </c>
      <c r="D30" s="94">
        <f t="shared" si="1"/>
        <v>0</v>
      </c>
    </row>
    <row r="31" spans="1:4" x14ac:dyDescent="0.25">
      <c r="A31" s="80" t="s">
        <v>30</v>
      </c>
      <c r="B31" s="81" t="s">
        <v>146</v>
      </c>
      <c r="C31" s="94">
        <v>4021</v>
      </c>
      <c r="D31" s="94">
        <f t="shared" si="1"/>
        <v>0</v>
      </c>
    </row>
    <row r="32" spans="1:4" x14ac:dyDescent="0.25">
      <c r="A32" s="86" t="s">
        <v>28</v>
      </c>
      <c r="B32" s="81" t="s">
        <v>146</v>
      </c>
      <c r="C32" s="94">
        <v>2011</v>
      </c>
      <c r="D32" s="94">
        <f t="shared" si="1"/>
        <v>0</v>
      </c>
    </row>
    <row r="33" spans="1:4" ht="14.95" thickBot="1" x14ac:dyDescent="0.3">
      <c r="A33" s="88" t="s">
        <v>143</v>
      </c>
      <c r="B33" s="89">
        <f>SUM(B27:B32)</f>
        <v>0</v>
      </c>
      <c r="C33" s="100"/>
      <c r="D33" s="100">
        <f>SUM(D27:D32)</f>
        <v>0</v>
      </c>
    </row>
    <row r="34" spans="1:4" ht="14.95" thickBot="1" x14ac:dyDescent="0.3">
      <c r="A34" s="90" t="s">
        <v>147</v>
      </c>
      <c r="B34" s="91">
        <f>SUM(B15,B25,B33)</f>
        <v>0</v>
      </c>
      <c r="C34" s="101"/>
      <c r="D34" s="102">
        <f>SUM(D15,D25,D33)</f>
        <v>0</v>
      </c>
    </row>
  </sheetData>
  <mergeCells count="3">
    <mergeCell ref="A2:D2"/>
    <mergeCell ref="A3:D3"/>
    <mergeCell ref="A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CFF rates of resource</vt:lpstr>
      <vt:lpstr>Theology exceptions</vt:lpstr>
      <vt:lpstr>Calculator</vt:lpstr>
    </vt:vector>
  </TitlesOfParts>
  <Company>CJW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Whalley</dc:creator>
  <cp:lastModifiedBy>Matthew Eagles</cp:lastModifiedBy>
  <cp:lastPrinted>2015-04-28T14:45:34Z</cp:lastPrinted>
  <dcterms:created xsi:type="dcterms:W3CDTF">2009-07-03T18:06:00Z</dcterms:created>
  <dcterms:modified xsi:type="dcterms:W3CDTF">2021-03-15T08:49:37Z</dcterms:modified>
</cp:coreProperties>
</file>